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ctrlProps/ctrlProps3.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8.xml" ContentType="application/vnd.ms-excel.controlproperties+xml"/>
  <Override PartName="/xl/ctrlProps/ctrlProps9.xml" ContentType="application/vnd.ms-excel.controlproperties+xml"/>
  <Override PartName="/xl/ctrlProps/ctrlProps10.xml" ContentType="application/vnd.ms-excel.controlproperties+xml"/>
  <Override PartName="/xl/ctrlProps/ctrlProps11.xml" ContentType="application/vnd.ms-excel.controlproperties+xml"/>
  <Override PartName="/xl/ctrlProps/ctrlProps12.xml" ContentType="application/vnd.ms-excel.controlproperties+xml"/>
  <Override PartName="/xl/ctrlProps/ctrlProps13.xml" ContentType="application/vnd.ms-excel.control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drawings/drawing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vmlDrawing2.vml" ContentType="application/vnd.openxmlformats-officedocument.vmlDrawing"/>
  <Override PartName="/xl/drawings/drawing14.xml" ContentType="application/vnd.openxmlformats-officedocument.drawing+xml"/>
  <Override PartName="/xl/drawings/vmlDrawing4.vml" ContentType="application/vnd.openxmlformats-officedocument.vmlDrawing"/>
  <Override PartName="/xl/drawings/vmlDrawing3.vml" ContentType="application/vnd.openxmlformats-officedocument.vmlDrawing"/>
  <Override PartName="/xl/drawings/drawing15.xml" ContentType="application/vnd.openxmlformats-officedocument.drawing+xml"/>
  <Override PartName="/xl/drawings/drawing16.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_rels/externalLink1.xml.rels" ContentType="application/vnd.openxmlformats-package.relationships+xml"/>
  <Override PartName="/xl/externalLinks/_rels/externalLink2.xml.rels" ContentType="application/vnd.openxmlformats-package.relationships+xml"/>
  <Override PartName="/xl/externalLinks/_rels/externalLink3.xml.rels" ContentType="application/vnd.openxmlformats-package.relationship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3.xml" ContentType="application/vnd.openxmlformats-officedocument.customXmlProperties+xml"/>
  <Override PartName="/customXml/itemProps1.xml" ContentType="application/vnd.openxmlformats-officedocument.customXmlProperties+xml"/>
  <Override PartName="/customXml/item2.xml" ContentType="application/xml"/>
  <Override PartName="/customXml/itemProps2.xml" ContentType="application/vnd.openxmlformats-officedocument.customXmlProperties+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3.xml" ContentType="application/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基本情報入力シート" sheetId="1" state="visible" r:id="rId2"/>
    <sheet name="別紙様式2-1 （総括表）" sheetId="2" state="visible" r:id="rId3"/>
    <sheet name="別紙様式2-2（個票（４、５月））" sheetId="3" state="visible" r:id="rId4"/>
    <sheet name="別紙様式2-3（個票（６月以降））" sheetId="4" state="visible" r:id="rId5"/>
    <sheet name="参考（キャリアパス要件概要及びキャリアパス・賃金既定例）" sheetId="5" state="visible" r:id="rId6"/>
    <sheet name="【加算総括集計用】長野県" sheetId="6" state="hidden" r:id="rId7"/>
    <sheet name="【加算個表4,5月集計用】長野県" sheetId="7" state="hidden" r:id="rId8"/>
    <sheet name="【加算個表6月集計用】長野県" sheetId="8" state="hidden" r:id="rId9"/>
    <sheet name="【参考】数式用" sheetId="9" state="hidden" r:id="rId10"/>
  </sheets>
  <externalReferences>
    <externalReference r:id="rId11"/>
    <externalReference r:id="rId12"/>
    <externalReference r:id="rId13"/>
  </externalReferences>
  <definedNames>
    <definedName function="false" hidden="false" localSheetId="0" name="_xlnm.Print_Area" vbProcedure="false">基本情報入力シート!$A$1:$AG$139</definedName>
    <definedName function="false" hidden="false" localSheetId="4" name="_xlnm.Print_Area" vbProcedure="false">'参考（キャリアパス要件概要及びキャリアパス・賃金既定例）'!$A$1:$J$29</definedName>
    <definedName function="false" hidden="false" localSheetId="1" name="_xlnm.Print_Area" vbProcedure="false">'別紙様式2-1 （総括表）'!$A:$AL</definedName>
    <definedName function="false" hidden="false" localSheetId="2" name="_xlnm.Print_Area" vbProcedure="false">'別紙様式2-2（個票（４、５月））'!$A$1:$AL$111</definedName>
    <definedName function="false" hidden="false" localSheetId="2" name="_xlnm.Print_Titles" vbProcedure="false">'別紙様式2-2（個票（４、５月））'!$10:$11</definedName>
    <definedName function="false" hidden="true" localSheetId="2" name="_xlnm._FilterDatabase" vbProcedure="false">'別紙様式2-2（個票（４、５月））'!$BE$11:$BE$12</definedName>
    <definedName function="false" hidden="false" localSheetId="3" name="_xlnm.Print_Area" vbProcedure="false">'別紙様式2-3（個票（６月以降））'!$A$1:$AL$111</definedName>
    <definedName function="false" hidden="false" localSheetId="3" name="_xlnm.Print_Titles" vbProcedure="false">'別紙様式2-3（個票（６月以降））'!$10:$11</definedName>
    <definedName function="false" hidden="false" name="erea" vbProcedure="false">#REF!</definedName>
    <definedName function="false" hidden="false" name="new" vbProcedure="false">#REF!</definedName>
    <definedName function="false" hidden="false" name="Sheet1" vbProcedure="false">#REF!</definedName>
    <definedName function="false" hidden="false" name="www" vbProcedure="false">#REF!</definedName>
    <definedName function="false" hidden="false" name="キャリアパス要件Ⅰ・Ⅱ_加算対象" vbProcedure="false">【参考】数式用!$BF$11:$BF$14</definedName>
    <definedName function="false" hidden="false" name="キャリアパス要件Ⅰ・Ⅱ_加算対象外" vbProcedure="false">【参考】数式用!$BF$16:$BF$19</definedName>
    <definedName function="false" hidden="false" name="サービス" vbProcedure="false">#REF!</definedName>
    <definedName function="false" hidden="false" name="サービスコード" vbProcedure="false">【参考】数式用!$B$4:$B$57</definedName>
    <definedName function="false" hidden="false" name="サービス区分" vbProcedure="false">【参考】数式用!$A$4:$A$57</definedName>
    <definedName function="false" hidden="false" name="サービス名" vbProcedure="false">#REF!</definedName>
    <definedName function="false" hidden="false" name="サービス名称" vbProcedure="false">#REF!</definedName>
    <definedName function="false" hidden="false" name="サービス種別" vbProcedure="false">[1]サービス種類一覧!$B$4:$B$20</definedName>
    <definedName function="false" hidden="false" name="サービス種類" vbProcedure="false">[2]サービス種類一覧!$C$4:$C$20</definedName>
    <definedName function="false" hidden="false" name="サービス２" vbProcedure="false">#REF!</definedName>
    <definedName function="false" hidden="false" name="一覧" vbProcedure="false">[3]加算率一覧!$A$4:$A$25</definedName>
    <definedName function="false" hidden="false" name="三重県" vbProcedure="false">【参考】数式用!$W$1047:$W$1075</definedName>
    <definedName function="false" hidden="false" name="京都府" vbProcedure="false">【参考】数式用!$W$1095:$W$1120</definedName>
    <definedName function="false" hidden="false" name="介護予防ケアマネジメントR8" vbProcedure="false">【参考】数式用!$AZ$50:$BC$50</definedName>
    <definedName function="false" hidden="false" name="介護予防小規模多機能型居宅介護R8" vbProcedure="false">【参考】数式用!$AZ$21:$BD$21</definedName>
    <definedName function="false" hidden="false" name="介護予防小規模多機能型居宅介護_短期利用型_R8" vbProcedure="false">【参考】数式用!$AZ$22:$BD$22</definedName>
    <definedName function="false" hidden="false" name="介護予防小規模多機能型居宅介護_短期利用型_Ⅴ" vbProcedure="false">【参考】数式用!$AT$22:$AV$22</definedName>
    <definedName function="false" hidden="false" name="介護予防小規模多機能型居宅介護Ⅴ" vbProcedure="false">【参考】数式用!$AT$21:$AV$21</definedName>
    <definedName function="false" hidden="false" name="介護予防支援R8" vbProcedure="false">【参考】数式用!$AZ$56:$BC$56</definedName>
    <definedName function="false" hidden="false" name="介護予防特定施設入居者生活介護R8" vbProcedure="false">【参考】数式用!$AZ$14:$BD$14</definedName>
    <definedName function="false" hidden="false" name="介護予防特定施設入居者生活介護Ⅴ" vbProcedure="false">【参考】数式用!$AT$14:$AV$14</definedName>
    <definedName function="false" hidden="false" name="介護予防短期入所生活介護R8" vbProcedure="false">【参考】数式用!$AZ$32:$BD$32</definedName>
    <definedName function="false" hidden="false" name="介護予防短期入所生活介護Ⅴ" vbProcedure="false">【参考】数式用!$AT$32:$AV$32</definedName>
    <definedName function="false" hidden="false" name="介護予防短期入所療養介護_介護医療院_R8" vbProcedure="false">【参考】数式用!$AZ$40:$BD$40</definedName>
    <definedName function="false" hidden="false" name="介護予防短期入所療養介護_介護医療院_Ⅴ" vbProcedure="false">【参考】数式用!$AT$40:$AV$40</definedName>
    <definedName function="false" hidden="false" name="介護予防短期入所療養介護_介護老人保健施設_R8" vbProcedure="false">【参考】数式用!$AZ$35:$BD$35</definedName>
    <definedName function="false" hidden="false" name="介護予防短期入所療養介護_介護老人保健施設_Ⅴ" vbProcedure="false">【参考】数式用!$AT$35:$AV$35</definedName>
    <definedName function="false" hidden="false" name="介護予防短期入所療養介護_病院等_老健以外__R8" vbProcedure="false">【参考】数式用!$AZ$37:$BD$37</definedName>
    <definedName function="false" hidden="false" name="介護予防短期入所療養介護_病院等_老健以外__Ⅴ" vbProcedure="false">【参考】数式用!$AT$37:$AV$37</definedName>
    <definedName function="false" hidden="false" name="介護予防訪問リハビリテーションR8" vbProcedure="false">【参考】数式用!$AZ$54:$BC$54</definedName>
    <definedName function="false" hidden="false" name="介護予防訪問入浴介護R8" vbProcedure="false">【参考】数式用!$AZ$7:$BD$7</definedName>
    <definedName function="false" hidden="false" name="介護予防訪問入浴介護Ⅴ" vbProcedure="false">【参考】数式用!$AT$7:$AV$7</definedName>
    <definedName function="false" hidden="false" name="介護予防訪問看護R8" vbProcedure="false">【参考】数式用!$AZ$52:$BC$52</definedName>
    <definedName function="false" hidden="false" name="介護予防認知症対応型共同生活介護R8" vbProcedure="false">【参考】数式用!$AZ$27:$BD$27</definedName>
    <definedName function="false" hidden="false" name="介護予防認知症対応型共同生活介護_短期利用型_R8" vbProcedure="false">【参考】数式用!$AZ$28:$BD$28</definedName>
    <definedName function="false" hidden="false" name="介護予防認知症対応型共同生活介護_短期利用型_Ⅴ" vbProcedure="false">【参考】数式用!$AT$28:$AV$28</definedName>
    <definedName function="false" hidden="false" name="介護予防認知症対応型共同生活介護Ⅴ" vbProcedure="false">【参考】数式用!$AT$27:$AV$27</definedName>
    <definedName function="false" hidden="false" name="介護予防認知症対応型通所介護R8" vbProcedure="false">【参考】数式用!$AZ$18:$BD$18</definedName>
    <definedName function="false" hidden="false" name="介護予防認知症対応型通所介護Ⅴ" vbProcedure="false">【参考】数式用!$AT$18:$AV$18</definedName>
    <definedName function="false" hidden="false" name="介護予防通所リハビリテーションR8" vbProcedure="false">【参考】数式用!$AZ$11:$BD$11</definedName>
    <definedName function="false" hidden="false" name="介護予防通所リハビリテーションⅤ" vbProcedure="false">【参考】数式用!$AT$11:$AV$11</definedName>
    <definedName function="false" hidden="false" name="介護医療院サービスR8" vbProcedure="false">【参考】数式用!$AZ$38:$BD$38</definedName>
    <definedName function="false" hidden="false" name="介護医療院サービスⅤ" vbProcedure="false">【参考】数式用!$AT$38:$AV$38</definedName>
    <definedName function="false" hidden="false" name="介護老人保健施設サービスR8" vbProcedure="false">【参考】数式用!$AZ$33:$BD$33</definedName>
    <definedName function="false" hidden="false" name="介護老人保健施設サービスⅤ" vbProcedure="false">【参考】数式用!$AT$33:$AV$33</definedName>
    <definedName function="false" hidden="false" name="介護老人福祉施設サービスR8" vbProcedure="false">【参考】数式用!$AZ$29:$BD$29</definedName>
    <definedName function="false" hidden="false" name="介護老人福祉施設サービスⅤ" vbProcedure="false">【参考】数式用!$AT$29:$AV$29</definedName>
    <definedName function="false" hidden="false" name="佐賀県" vbProcedure="false">【参考】数式用!$W$1536:$W$1555</definedName>
    <definedName function="false" hidden="false" name="兵庫県" vbProcedure="false">【参考】数式用!$W$1164:$W$1204</definedName>
    <definedName function="false" hidden="false" name="加算対象" vbProcedure="false">【参考】数式用!$Q$4:$Q$9</definedName>
    <definedName function="false" hidden="false" name="加算対象外" vbProcedure="false">【参考】数式用!$R$4:$R$9</definedName>
    <definedName function="false" hidden="false" name="北海道" vbProcedure="false">【参考】数式用!$W$3:$W$1749</definedName>
    <definedName function="false" hidden="false" name="千葉県" vbProcedure="false">【参考】数式用!$W$582:$W$635</definedName>
    <definedName function="false" hidden="false" name="和歌山県" vbProcedure="false">【参考】数式用!$W$1244:$W$1273</definedName>
    <definedName function="false" hidden="false" name="地域密着型介護老人福祉施設R8" vbProcedure="false">【参考】数式用!$AZ$30:$BD$30</definedName>
    <definedName function="false" hidden="false" name="地域密着型介護老人福祉施設Ⅴ" vbProcedure="false">【参考】数式用!$AT$30:$AV$30</definedName>
    <definedName function="false" hidden="false" name="地域密着型特定施設入居者生活介護R8" vbProcedure="false">【参考】数式用!$AZ$15:$BD$15</definedName>
    <definedName function="false" hidden="false" name="地域密着型特定施設入居者生活介護_Ⅴ" vbProcedure="false">【参考】数式用!$AT$15:$AV$15</definedName>
    <definedName function="false" hidden="false" name="地域密着型特定施設入居者生活介護_短期利用型_R8" vbProcedure="false">【参考】数式用!$AZ$16:$BD$16</definedName>
    <definedName function="false" hidden="false" name="地域密着型特定施設入居者生活介護_短期利用型_Ⅴ" vbProcedure="false">【参考】数式用!$AT$16:$AV$16</definedName>
    <definedName function="false" hidden="false" name="地域密着型通所介護R8" vbProcedure="false">【参考】数式用!$AZ$9:$BD$9</definedName>
    <definedName function="false" hidden="false" name="地域密着型通所介護Ⅴ" vbProcedure="false">【参考】数式用!$AT$9:$AV$9</definedName>
    <definedName function="false" hidden="false" name="埼玉県" vbProcedure="false">【参考】数式用!$W$519:$W$581</definedName>
    <definedName function="false" hidden="false" name="夜間対応型訪問介護R8" vbProcedure="false">【参考】数式用!$AZ$4:$BD$4</definedName>
    <definedName function="false" hidden="false" name="夜間対応型訪問介護Ⅴ" vbProcedure="false">【参考】数式用!$AT$4:$AV$4</definedName>
    <definedName function="false" hidden="false" name="大分県" vbProcedure="false">【参考】数式用!$W$1622:$W$1639</definedName>
    <definedName function="false" hidden="false" name="大阪府" vbProcedure="false">【参考】数式用!$W$1121:$W$1163</definedName>
    <definedName function="false" hidden="false" name="奈良県" vbProcedure="false">【参考】数式用!$W$1205:$W$1243</definedName>
    <definedName function="false" hidden="false" name="定期巡回・随時対応型訪問介護看護R8" vbProcedure="false">【参考】数式用!$AZ$5:$BD$5</definedName>
    <definedName function="false" hidden="false" name="定期巡回・随時対応型訪問介護看護Ⅴ" vbProcedure="false">【参考】数式用!$AT$5:$AV$5</definedName>
    <definedName function="false" hidden="false" name="宮城県" vbProcedure="false">【参考】数式用!$W$261:$W$295</definedName>
    <definedName function="false" hidden="false" name="宮崎県" vbProcedure="false">【参考】数式用!$W$1640:$W$1665</definedName>
    <definedName function="false" hidden="false" name="富山県" vbProcedure="false">【参考】数式用!$W$761:$W$775</definedName>
    <definedName function="false" hidden="false" name="小規模多機能型居宅介護R8" vbProcedure="false">【参考】数式用!$AZ$19:$BD$19</definedName>
    <definedName function="false" hidden="false" name="小規模多機能型居宅介護_短期利用型_R8" vbProcedure="false">【参考】数式用!$AZ$20:$BD$20</definedName>
    <definedName function="false" hidden="false" name="小規模多機能型居宅介護_短期利用型_Ⅴ" vbProcedure="false">【参考】数式用!$AT$20:$AV$20</definedName>
    <definedName function="false" hidden="false" name="小規模多機能型居宅介護Ⅴ" vbProcedure="false">【参考】数式用!$AT$19:$AV$19</definedName>
    <definedName function="false" hidden="false" name="居宅介護支援R8" vbProcedure="false">【参考】数式用!$AZ$55:$BC$55</definedName>
    <definedName function="false" hidden="false" name="山口県" vbProcedure="false">【参考】数式用!$W$1362:$W$1380</definedName>
    <definedName function="false" hidden="false" name="山形県" vbProcedure="false">【参考】数式用!$W$321:$W$355</definedName>
    <definedName function="false" hidden="false" name="山梨県" vbProcedure="false">【参考】数式用!$W$812:$W$838</definedName>
    <definedName function="false" hidden="false" name="岐阜県" vbProcedure="false">【参考】数式用!$W$916:$W$957</definedName>
    <definedName function="false" hidden="false" name="岡山県" vbProcedure="false">【参考】数式用!$W$1312:$W$1338</definedName>
    <definedName function="false" hidden="false" name="岩手県" vbProcedure="false">【参考】数式用!$W$228:$W$260</definedName>
    <definedName function="false" hidden="false" name="島根県" vbProcedure="false">【参考】数式用!$W$1293:$W$1311</definedName>
    <definedName function="false" hidden="false" name="広島県" vbProcedure="false">【参考】数式用!$W$1339:$W$1361</definedName>
    <definedName function="false" hidden="false" name="徳島県" vbProcedure="false">【参考】数式用!$W$1381:$W$1404</definedName>
    <definedName function="false" hidden="false" name="愛媛県" vbProcedure="false">【参考】数式用!$W$1422:$W$1441</definedName>
    <definedName function="false" hidden="false" name="愛知県" vbProcedure="false">【参考】数式用!$W$993:$W$1046</definedName>
    <definedName function="false" hidden="false" name="新潟県" vbProcedure="false">【参考】数式用!$W$731:$W$760</definedName>
    <definedName function="false" hidden="false" name="東京都" vbProcedure="false">【参考】数式用!$W$636:$W$697</definedName>
    <definedName function="false" hidden="false" name="栃木県" vbProcedure="false">【参考】数式用!$W$459:$W$483</definedName>
    <definedName function="false" hidden="false" name="沖縄県" vbProcedure="false">【参考】数式用!$W$1709:$W$1749</definedName>
    <definedName function="false" hidden="false" name="滋賀県" vbProcedure="false">【参考】数式用!$W$1076:$W$1094</definedName>
    <definedName function="false" hidden="false" name="熊本県" vbProcedure="false">【参考】数式用!$W$1577:$W$1621</definedName>
    <definedName function="false" hidden="false" name="特定" vbProcedure="false">#REF!</definedName>
    <definedName function="false" hidden="false" name="特定施設入居者生活介護R8" vbProcedure="false">【参考】数式用!$AZ$12:$BD$12</definedName>
    <definedName function="false" hidden="false" name="特定施設入居者生活介護_短期利用型_R8" vbProcedure="false">【参考】数式用!$AZ$13:$BD$13</definedName>
    <definedName function="false" hidden="false" name="特定施設入居者生活介護_短期利用型_Ⅴ" vbProcedure="false">【参考】数式用!$AT$13:$AV$13</definedName>
    <definedName function="false" hidden="false" name="特定施設入居者生活介護Ⅴ" vbProcedure="false">【参考】数式用!$AT$12:$AV$12</definedName>
    <definedName function="false" hidden="false" name="短期入所生活介護R8" vbProcedure="false">【参考】数式用!$AZ$31:$BD$31</definedName>
    <definedName function="false" hidden="false" name="短期入所生活介護Ⅴ" vbProcedure="false">【参考】数式用!$AT$31:$AV$31</definedName>
    <definedName function="false" hidden="false" name="短期入所療養介護_介護医療院_R8" vbProcedure="false">【参考】数式用!$AZ$39:$BD$39</definedName>
    <definedName function="false" hidden="false" name="短期入所療養介護_介護医療院_Ⅴ" vbProcedure="false">【参考】数式用!$AT$39:$AV$39</definedName>
    <definedName function="false" hidden="false" name="短期入所療養介護_介護老人保健施設_R8" vbProcedure="false">【参考】数式用!$AZ$34:$BD$34</definedName>
    <definedName function="false" hidden="false" name="短期入所療養介護_介護老人保健施設_Ⅴ" vbProcedure="false">【参考】数式用!$AT$34:$AV$34</definedName>
    <definedName function="false" hidden="false" name="短期入所療養介護_病院等_老健以外__R8" vbProcedure="false">【参考】数式用!$AZ$36:$BD$36</definedName>
    <definedName function="false" hidden="false" name="短期入所療養介護_病院等_老健以外__Ⅴ" vbProcedure="false">【参考】数式用!$AT$36:$AV$36</definedName>
    <definedName function="false" hidden="false" name="石川県" vbProcedure="false">【参考】数式用!$W$776:$W$794</definedName>
    <definedName function="false" hidden="false" name="確認" vbProcedure="false">#N/A</definedName>
    <definedName function="false" hidden="false" name="神奈川県" vbProcedure="false">【参考】数式用!$W$698:$W$730</definedName>
    <definedName function="false" hidden="false" name="福井県" vbProcedure="false">【参考】数式用!$W$795:$W$811</definedName>
    <definedName function="false" hidden="false" name="福岡県" vbProcedure="false">【参考】数式用!$W$1476:$W$1535</definedName>
    <definedName function="false" hidden="false" name="福島県" vbProcedure="false">【参考】数式用!$W$356:$W$414</definedName>
    <definedName function="false" hidden="false" name="秋田県" vbProcedure="false">【参考】数式用!$W$296:$W$320</definedName>
    <definedName function="false" hidden="false" name="種類" vbProcedure="false">#REF!</definedName>
    <definedName function="false" hidden="false" name="群馬県" vbProcedure="false">【参考】数式用!$W$484:$W$518</definedName>
    <definedName function="false" hidden="false" name="茨城県" vbProcedure="false">【参考】数式用!$W$415:$W$458</definedName>
    <definedName function="false" hidden="false" name="表２サービスコード" vbProcedure="false">【参考】数式用!$A$4:$A$57</definedName>
    <definedName function="false" hidden="false" name="表７_キャリアパス要件Ⅳ_規定人数集計対象外リスト" vbProcedure="false">【参考】数式用!$AO$3:$AO$49</definedName>
    <definedName function="false" hidden="false" name="複合型サービス_看護小規模多機能型居宅介護_R8" vbProcedure="false">【参考】数式用!$AZ$23:$BD$23</definedName>
    <definedName function="false" hidden="false" name="複合型サービス_看護小規模多機能型居宅介護_Ⅴ" vbProcedure="false">【参考】数式用!$AT$23:$AV$23</definedName>
    <definedName function="false" hidden="false" name="複合型サービス_看護小規模多機能型居宅介護・短期利用型_R8" vbProcedure="false">【参考】数式用!$AZ$24:$BD$24</definedName>
    <definedName function="false" hidden="false" name="複合型サービス_看護小規模多機能型居宅介護・短期利用型_Ⅴ" vbProcedure="false">【参考】数式用!$AT$24:$AV$24</definedName>
    <definedName function="false" hidden="false" name="計算用" vbProcedure="false">#REF!</definedName>
    <definedName function="false" hidden="false" name="訪問リハビリテーションR8" vbProcedure="false">【参考】数式用!$AZ$53:$BC$53</definedName>
    <definedName function="false" hidden="false" name="訪問介護" vbProcedure="false">【参考】数式用!$AT$3:$AV$3</definedName>
    <definedName function="false" hidden="false" name="訪問介護R8" vbProcedure="false">【参考】数式用!$AZ$3:$BD$3</definedName>
    <definedName function="false" hidden="false" name="訪問介護Ⅴ" vbProcedure="false">【参考】数式用!$AT$3:$AV$3</definedName>
    <definedName function="false" hidden="false" name="訪問入浴介護R8" vbProcedure="false">【参考】数式用!$AZ$6:$BD$6</definedName>
    <definedName function="false" hidden="false" name="訪問入浴介護Ⅴ" vbProcedure="false">【参考】数式用!$AT$6:$AV$6</definedName>
    <definedName function="false" hidden="false" name="訪問型サービス_独自_R8" vbProcedure="false">【参考】数式用!$AZ$41:$BD$41</definedName>
    <definedName function="false" hidden="false" name="訪問型サービス_独自_Ⅴ" vbProcedure="false">【参考】数式用!$AT$41:$AV$41</definedName>
    <definedName function="false" hidden="false" name="訪問型サービス_独自_定率_R8" vbProcedure="false">【参考】数式用!$AZ$42:$BD$42</definedName>
    <definedName function="false" hidden="false" name="訪問型サービス_独自_定率_Ⅴ" vbProcedure="false">【参考】数式用!$AT$42:$AV$42</definedName>
    <definedName function="false" hidden="false" name="訪問型サービス_独自_定額_R8" vbProcedure="false">【参考】数式用!$AZ$43:$BD$43</definedName>
    <definedName function="false" hidden="false" name="訪問型サービス_独自_定額_Ⅴ" vbProcedure="false">【参考】数式用!$AT$43:$AV$43</definedName>
    <definedName function="false" hidden="false" name="訪問看護R8" vbProcedure="false">【参考】数式用!$AZ$51:$BC$51</definedName>
    <definedName function="false" hidden="false" name="認知症対応型共同生活介護R8" vbProcedure="false">【参考】数式用!$AZ$25:$BD$25</definedName>
    <definedName function="false" hidden="false" name="認知症対応型共同生活介護_短期利用型_R8" vbProcedure="false">【参考】数式用!$AZ$26:$BD$26</definedName>
    <definedName function="false" hidden="false" name="認知症対応型共同生活介護_短期利用型_Ⅴ" vbProcedure="false">【参考】数式用!$AT$26:$AV$26</definedName>
    <definedName function="false" hidden="false" name="認知症対応型共同生活介護Ⅴ" vbProcedure="false">【参考】数式用!$AT$25:$AV$25</definedName>
    <definedName function="false" hidden="false" name="認知症対応型通所介護R8" vbProcedure="false">【参考】数式用!$AZ$17:$BD$17</definedName>
    <definedName function="false" hidden="false" name="認知症対応型通所介護Ⅴ" vbProcedure="false">【参考】数式用!$AT$17:$AV$17</definedName>
    <definedName function="false" hidden="false" name="通所リハビリテーションR8" vbProcedure="false">【参考】数式用!$AZ$10:$BD$10</definedName>
    <definedName function="false" hidden="false" name="通所リハビリテーションⅤ" vbProcedure="false">【参考】数式用!$AT$10:$AV$10</definedName>
    <definedName function="false" hidden="false" name="通所介護R8" vbProcedure="false">【参考】数式用!$AZ$8:$BD$8</definedName>
    <definedName function="false" hidden="false" name="通所介護Ⅴ" vbProcedure="false">【参考】数式用!$AT$8:$AV$8</definedName>
    <definedName function="false" hidden="false" name="通所型サービス_独自_19人以上_Ⅴ" vbProcedure="false">【参考】数式用!$AT$44:$AV$44</definedName>
    <definedName function="false" hidden="false" name="通所型サービス_独自_19人未満_Ⅴ" vbProcedure="false">【参考】数式用!$AT$47:$AV$47</definedName>
    <definedName function="false" hidden="false" name="通所型サービス_独自_R8" vbProcedure="false">【参考】数式用!$AZ$44:$BD$44</definedName>
    <definedName function="false" hidden="false" name="通所型サービス_独自__19人以上_R8" vbProcedure="false">【参考】数式用!$AZ$44:$BD$44</definedName>
    <definedName function="false" hidden="false" name="通所型サービス_独自__19人未満_R8" vbProcedure="false">【参考】数式用!$AZ$47:$BD$47</definedName>
    <definedName function="false" hidden="false" name="通所型サービス_独自_Ⅴ" vbProcedure="false">【参考】数式用!$AT$44:$AV$44</definedName>
    <definedName function="false" hidden="false" name="通所型サービス_独自_定率_19人以上_Ⅴ" vbProcedure="false">【参考】数式用!$AT$45:$AV$45</definedName>
    <definedName function="false" hidden="false" name="通所型サービス_独自_定率_19人未満" vbProcedure="false">【参考】数式用!$AT$48:$AV$48</definedName>
    <definedName function="false" hidden="false" name="通所型サービス_独自_定率_R8" vbProcedure="false">【参考】数式用!$AZ$45:$BD$45</definedName>
    <definedName function="false" hidden="false" name="通所型サービス_独自_定率__19人以上_R8" vbProcedure="false">【参考】数式用!$AZ$45:$BD$45</definedName>
    <definedName function="false" hidden="false" name="通所型サービス_独自_定率__19人未満_R8" vbProcedure="false">【参考】数式用!$AZ$48:$BD$48</definedName>
    <definedName function="false" hidden="false" name="通所型サービス_独自_定率_Ⅴ" vbProcedure="false">【参考】数式用!$AT$45:$AV$45</definedName>
    <definedName function="false" hidden="false" name="通所型サービス_独自_定額_19人以上_Ⅴ" vbProcedure="false">【参考】数式用!$AT$46:$AV$46</definedName>
    <definedName function="false" hidden="false" name="通所型サービス_独自_定額_19人未満_Ⅴ" vbProcedure="false">【参考】数式用!$AT$49:$AV$49</definedName>
    <definedName function="false" hidden="false" name="通所型サービス_独自_定額_R8" vbProcedure="false">【参考】数式用!$AZ$46:$BD$46</definedName>
    <definedName function="false" hidden="false" name="通所型サービス_独自_定額__19人以上_R8" vbProcedure="false">【参考】数式用!$AZ$46:$BD$46</definedName>
    <definedName function="false" hidden="false" name="通所型サービス_独自_定額__19人未満__R8" vbProcedure="false">【参考】数式用!$AZ$49:$BD$49</definedName>
    <definedName function="false" hidden="false" name="通所型サービス_独自_定額_Ⅴ" vbProcedure="false">【参考】数式用!$AT$46:$AV$46</definedName>
    <definedName function="false" hidden="false" name="都道府県" vbProcedure="false">【参考】数式用!$AD$3:$AD$49</definedName>
    <definedName function="false" hidden="false" name="長崎県" vbProcedure="false">【参考】数式用!$W$1556:$W$1576</definedName>
    <definedName function="false" hidden="false" name="長野県" vbProcedure="false">【参考】数式用!$W$839:$W$915</definedName>
    <definedName function="false" hidden="false" name="青森県" vbProcedure="false">【参考】数式用!$W$188:$W$227</definedName>
    <definedName function="false" hidden="false" name="静岡県" vbProcedure="false">【参考】数式用!$W$958:$W$992</definedName>
    <definedName function="false" hidden="false" name="香川県" vbProcedure="false">【参考】数式用!$W$1405:$W$1421</definedName>
    <definedName function="false" hidden="false" name="高知県" vbProcedure="false">【参考】数式用!$W$1442:$W$1475</definedName>
    <definedName function="false" hidden="false" name="鳥取県" vbProcedure="false">【参考】数式用!$W$1274:$W$1292</definedName>
    <definedName function="false" hidden="false" name="鹿児島県" vbProcedure="false">【参考】数式用!$W$1666:$W$1708</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A34" authorId="0">
      <text>
        <r>
          <rPr>
            <sz val="11"/>
            <rFont val="ＭＳ Ｐ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text>
        <r>
          <rPr>
            <sz val="11"/>
            <rFont val="ＭＳ Ｐゴシック"/>
            <family val="3"/>
            <charset val="128"/>
          </rPr>
          <t xml:space="preserve">10桁の事業所番号を入力してください（10桁の入力以外は受け付けません。）</t>
        </r>
      </text>
    </comment>
    <comment ref="L22" authorId="0">
      <text>
        <r>
          <rPr>
            <sz val="11"/>
            <rFont val="ＭＳ Ｐゴシック"/>
            <family val="3"/>
            <charset val="128"/>
          </rPr>
          <t xml:space="preserve">13桁の法人番号を入力してください
（13桁の入力以外は受け付けません。</t>
        </r>
        <r>
          <rPr>
            <sz val="11"/>
            <color rgb="FF000000"/>
            <rFont val="MS P ゴシック"/>
            <family val="3"/>
            <charset val="128"/>
          </rPr>
          <t xml:space="preserve">）</t>
        </r>
      </text>
    </comment>
    <comment ref="L24" authorId="0">
      <text>
        <r>
          <rPr>
            <sz val="11"/>
            <rFont val="ＭＳ Ｐゴシック"/>
            <family val="3"/>
            <charset val="128"/>
          </rPr>
          <t xml:space="preserve">社会保険労務士事務所等の担当者の
氏名・連絡先を記入しても構いません。</t>
        </r>
      </text>
    </comment>
    <comment ref="L38" authorId="0">
      <text>
        <r>
          <rPr>
            <sz val="11"/>
            <rFont val="ＭＳ Ｐゴシック"/>
            <family val="3"/>
            <charset val="128"/>
          </rPr>
          <t xml:space="preserve">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text>
        <r>
          <rPr>
            <sz val="11"/>
            <rFont val="ＭＳ Ｐゴシック"/>
            <family val="3"/>
            <charset val="128"/>
          </rPr>
          <t xml:space="preserve">必ずプルダウンで入力してください。
</t>
        </r>
        <r>
          <rPr>
            <b val="true"/>
            <u val="single"/>
            <sz val="8"/>
            <color rgb="FF000000"/>
            <rFont val="MS P ゴシック"/>
            <family val="3"/>
            <charset val="128"/>
          </rPr>
          <t xml:space="preserve">介護予防、短期利用型、短期入所・総合事業については、行を分けてください</t>
        </r>
        <r>
          <rPr>
            <b val="true"/>
            <u val="single"/>
            <sz val="9"/>
            <color rgb="FF000000"/>
            <rFont val="MS P ゴシック"/>
            <family val="3"/>
            <charset val="128"/>
          </rPr>
          <t xml:space="preserve">。
</t>
        </r>
      </text>
    </comment>
    <comment ref="AG38" authorId="0">
      <text>
        <r>
          <rPr>
            <sz val="11"/>
            <rFont val="ＭＳ Ｐゴシック"/>
            <family val="3"/>
            <charset val="128"/>
          </rPr>
          <t xml:space="preserve">所在地・サービス名に応じて地域単価が自動入力されます。
</t>
        </r>
        <r>
          <rPr>
            <b val="true"/>
            <u val="single"/>
            <sz val="8"/>
            <color rgb="FF000000"/>
            <rFont val="MS P ゴシック"/>
            <family val="3"/>
            <charset val="128"/>
          </rPr>
          <t xml:space="preserve">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xdr="http://schemas.openxmlformats.org/drawingml/2006/spreadsheetDrawing">
  <authors>
    <author> </author>
  </authors>
  <commentList>
    <comment ref="B53" authorId="0">
      <text>
        <r>
          <rPr>
            <sz val="11"/>
            <rFont val="ＭＳ Ｐゴシック"/>
            <family val="3"/>
            <charset val="128"/>
          </rPr>
          <t xml:space="preserve">職場環境等要件として実施する取組について、表に「✔（チェック）」又は「誓約」をしてください。</t>
        </r>
      </text>
    </comment>
    <comment ref="B130" authorId="0">
      <text>
        <r>
          <rPr>
            <sz val="11"/>
            <rFont val="ＭＳ Ｐゴシック"/>
            <family val="3"/>
            <charset val="128"/>
          </rPr>
          <t xml:space="preserve">空欄が表示される項目は、記入が不要のため、
</t>
        </r>
        <r>
          <rPr>
            <sz val="9"/>
            <color rgb="FF000000"/>
            <rFont val="MS P ゴシック"/>
            <family val="0"/>
            <charset val="128"/>
          </rPr>
          <t xml:space="preserve">対応する必要はありません。</t>
        </r>
      </text>
    </comment>
    <comment ref="H5" authorId="0">
      <text>
        <r>
          <rPr>
            <sz val="11"/>
            <rFont val="ＭＳ Ｐゴシック"/>
            <family val="3"/>
            <charset val="128"/>
          </rPr>
          <t xml:space="preserve">本別紙様式２-１を完成させるには、「基本情報入力シート」「別紙様式２-２」「別紙様式２-３」から転記される情報が必要です。
</t>
        </r>
        <r>
          <rPr>
            <b val="true"/>
            <u val="single"/>
            <sz val="10"/>
            <color rgb="FF000000"/>
            <rFont val="MS P ゴシック"/>
            <family val="3"/>
            <charset val="128"/>
          </rPr>
          <t xml:space="preserve">まずは他のシートを完成させてください。</t>
        </r>
      </text>
    </comment>
    <comment ref="Q16" authorId="0">
      <text>
        <r>
          <rPr>
            <sz val="11"/>
            <rFont val="ＭＳ Ｐゴシック"/>
            <family val="3"/>
            <charset val="128"/>
          </rPr>
          <t xml:space="preserve">別紙様式２－２、２－３に記入した内容に基づき、令和８年度の加算の見込額の合計が自動で表示されます。</t>
        </r>
      </text>
    </comment>
    <comment ref="Q17" authorId="0">
      <text>
        <r>
          <rPr>
            <sz val="11"/>
            <rFont val="ＭＳ Ｐゴシック"/>
            <family val="3"/>
            <charset val="128"/>
          </rPr>
          <t xml:space="preserve">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11"/>
            <rFont val="ＭＳ Ｐゴシック"/>
            <family val="3"/>
            <charset val="128"/>
          </rPr>
          <t xml:space="preserve">別紙様式２－２、２－３に記入した内容をもとに、令和８年４月以降の12か月分の値が自動で入力されます。</t>
        </r>
      </text>
    </comment>
    <comment ref="Z26" authorId="0">
      <text>
        <r>
          <rPr>
            <sz val="11"/>
            <rFont val="ＭＳ Ｐゴシック"/>
            <family val="3"/>
            <charset val="128"/>
          </rPr>
          <t xml:space="preserve">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List>
</comments>
</file>

<file path=xl/comments3.xml><?xml version="1.0" encoding="utf-8"?>
<comments xmlns="http://schemas.openxmlformats.org/spreadsheetml/2006/main" xmlns:xdr="http://schemas.openxmlformats.org/drawingml/2006/spreadsheetDrawing">
  <authors>
    <author> </author>
  </authors>
  <commentList>
    <comment ref="P10" authorId="0">
      <text>
        <r>
          <rPr>
            <sz val="11"/>
            <rFont val="ＭＳ Ｐゴシック"/>
            <family val="3"/>
            <charset val="128"/>
          </rPr>
          <t xml:space="preserve">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rFont val="ＭＳ Ｐゴシック"/>
            <family val="3"/>
            <charset val="128"/>
          </rPr>
          <t xml:space="preserve">・当該事業所に従事する経験・技能のある介護職員のうち改善後の賃金が年額440万円以上となる見込みの者の実人数を記載してください。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val="true"/>
            <sz val="11"/>
            <color rgb="FF000000"/>
            <rFont val="MS P ゴシック"/>
            <family val="3"/>
            <charset val="128"/>
          </rPr>
          <t xml:space="preserve">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t>
        </r>
        <r>
          <rPr>
            <sz val="11"/>
            <color rgb="FF000000"/>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val="true"/>
            <sz val="11"/>
            <color rgb="FF000000"/>
            <rFont val="MS P ゴシック"/>
            <family val="3"/>
            <charset val="128"/>
          </rPr>
          <t xml:space="preserve">　</t>
        </r>
        <r>
          <rPr>
            <b val="true"/>
            <u val="single"/>
            <sz val="11"/>
            <color rgb="FF000000"/>
            <rFont val="MS P ゴシック"/>
            <family val="3"/>
            <charset val="128"/>
          </rPr>
          <t xml:space="preserve">関数の都合上一律にセルに色が付きますので、例えば以下のように入力して差し支えありません（令和８年度処遇改善加算ＱＡ（第１版）５－５，６参照）
</t>
        </r>
        <r>
          <rPr>
            <b val="true"/>
            <sz val="11"/>
            <color rgb="FF000000"/>
            <rFont val="MS P ゴシック"/>
            <family val="3"/>
            <charset val="128"/>
          </rPr>
          <t xml:space="preserve">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t>
        </r>
        <r>
          <rPr>
            <sz val="11"/>
            <color rgb="FF000000"/>
            <rFont val="MS P ゴシック"/>
            <family val="3"/>
            <charset val="128"/>
          </rPr>
          <t xml:space="preserve">・単独型の短期入所生活介護事業所や、単独で運営している総合事業の事業所など、上記のサービス類型のうち一体的に運営されている本体サービスがない場合には、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xdr="http://schemas.openxmlformats.org/drawingml/2006/spreadsheetDrawing">
  <authors>
    <author> </author>
  </authors>
  <commentList>
    <comment ref="P10" authorId="0">
      <text>
        <r>
          <rPr>
            <sz val="11"/>
            <rFont val="ＭＳ Ｐゴシック"/>
            <family val="3"/>
            <charset val="128"/>
          </rPr>
          <t xml:space="preserve">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rFont val="ＭＳ Ｐゴシック"/>
            <family val="3"/>
            <charset val="128"/>
          </rPr>
          <t xml:space="preserve">・当該事業所に従事する経験・技能のある介護職員のうち改善後の賃金が年額440万円以上となる見込みの者の実人数を記載してください。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sharedStrings.xml><?xml version="1.0" encoding="utf-8"?>
<sst xmlns="http://schemas.openxmlformats.org/spreadsheetml/2006/main" count="7836" uniqueCount="2431">
  <si>
    <t xml:space="preserve">計画書（介護職員等処遇改善加算）
基本情報入力シート</t>
  </si>
  <si>
    <t xml:space="preserve">↓隠し列</t>
  </si>
  <si>
    <t xml:space="preserve">●はじめに本シート（基本情報入力シート）のセルに入力することで、申請対象となる事業所等に関する基本的な情報が、各シートに自動的に転記されます。</t>
  </si>
  <si>
    <t xml:space="preserve">【重要】本計画書は、介護職員等処遇改善加算の申請様式です。</t>
  </si>
  <si>
    <t xml:space="preserve">●自動転記の仕組みを活用するため、下記の作業フローに基づき、シートを完成させてください。
●「提出先の自治体名」を記入すると、別紙2-2及び2-3までの「提出先」欄も、自動で更新されます。
　提出先が正しく記入されていることを必ずご確認ください。
</t>
  </si>
  <si>
    <t xml:space="preserve">１　提出先に関する情報</t>
  </si>
  <si>
    <t xml:space="preserve">加算の届出に係る提出先（指定権者）を入力してください。</t>
  </si>
  <si>
    <t xml:space="preserve">提出先</t>
  </si>
  <si>
    <t xml:space="preserve">佐久市</t>
  </si>
  <si>
    <t xml:space="preserve">２　基本情報</t>
  </si>
  <si>
    <t xml:space="preserve">下表に必要事項を入力してください。記入内容が各様式に反映されます。</t>
  </si>
  <si>
    <t xml:space="preserve">法人名</t>
  </si>
  <si>
    <t xml:space="preserve">フリガナ</t>
  </si>
  <si>
    <t xml:space="preserve">名称</t>
  </si>
  <si>
    <t xml:space="preserve">法人住所</t>
  </si>
  <si>
    <t xml:space="preserve">〒</t>
  </si>
  <si>
    <t xml:space="preserve">-</t>
  </si>
  <si>
    <t xml:space="preserve">〒結合</t>
  </si>
  <si>
    <t xml:space="preserve">住所１（番地・住居番号まで）</t>
  </si>
  <si>
    <t xml:space="preserve">住所２（建物名等）</t>
  </si>
  <si>
    <t xml:space="preserve">法人
代表者</t>
  </si>
  <si>
    <t xml:space="preserve">職名</t>
  </si>
  <si>
    <t xml:space="preserve">氏名</t>
  </si>
  <si>
    <t xml:space="preserve">法人番号</t>
  </si>
  <si>
    <t xml:space="preserve">書類作成
担当者</t>
  </si>
  <si>
    <t xml:space="preserve">連絡先</t>
  </si>
  <si>
    <t xml:space="preserve">電話番号</t>
  </si>
  <si>
    <t xml:space="preserve">E-mail</t>
  </si>
  <si>
    <t xml:space="preserve">３　加算の対象事業所に関する情報</t>
  </si>
  <si>
    <t xml:space="preserve">下表に必要事項を入力してください。記入内容が別紙様式に反映されます。</t>
  </si>
  <si>
    <t xml:space="preserve">※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</si>
  <si>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 xml:space="preserve">介護予防や短期利用型サービス含め、記入漏れがないことを確認しました。</t>
  </si>
  <si>
    <t xml:space="preserve">（記入済みのサービスの事業所数）</t>
  </si>
  <si>
    <t xml:space="preserve">介護予防サービスの事業所数</t>
  </si>
  <si>
    <t xml:space="preserve">件</t>
  </si>
  <si>
    <t xml:space="preserve">短期利用型サービスの事業所数</t>
  </si>
  <si>
    <t xml:space="preserve">総合事業サービスの事業所数</t>
  </si>
  <si>
    <t xml:space="preserve">その他サービスの事業所数</t>
  </si>
  <si>
    <t xml:space="preserve">番号</t>
  </si>
  <si>
    <t xml:space="preserve">介護保険事業所番号</t>
  </si>
  <si>
    <t xml:space="preserve">指定権者名</t>
  </si>
  <si>
    <t xml:space="preserve">事業所の所在地</t>
  </si>
  <si>
    <t xml:space="preserve">事業所名</t>
  </si>
  <si>
    <t xml:space="preserve">サービス名</t>
  </si>
  <si>
    <t xml:space="preserve">サービスコード</t>
  </si>
  <si>
    <t xml:space="preserve">一月あたり介護報酬総単位数[単位]</t>
  </si>
  <si>
    <t xml:space="preserve">一月あたり処遇改善加算の加算単位数[単位]</t>
  </si>
  <si>
    <t xml:space="preserve">一月あたり介護報酬総単位数（処遇改善加算を除く）[単位]</t>
  </si>
  <si>
    <t xml:space="preserve">１単位あたりの単価
（地域単価）
[円]</t>
  </si>
  <si>
    <t xml:space="preserve">都道府県</t>
  </si>
  <si>
    <t xml:space="preserve">市区町村</t>
  </si>
  <si>
    <t xml:space="preserve">別紙様式２－１ （処遇改善加算　総括表）</t>
  </si>
  <si>
    <t xml:space="preserve">介護職員等処遇改善加算 処遇改善計画書（令和８年度）</t>
  </si>
  <si>
    <t xml:space="preserve">１　基本情報</t>
  </si>
  <si>
    <t xml:space="preserve">法人所在地</t>
  </si>
  <si>
    <t xml:space="preserve">書類作成担当者</t>
  </si>
  <si>
    <t xml:space="preserve">２　賃金改善計画：加算額以上の賃金改善について（全体）</t>
  </si>
  <si>
    <t xml:space="preserve">令和８年度に賃金改善が必要な額と賃金改善の見込額</t>
  </si>
  <si>
    <t xml:space="preserve">①</t>
  </si>
  <si>
    <t xml:space="preserve">令和８年度の加算の見込額</t>
  </si>
  <si>
    <t xml:space="preserve">円</t>
  </si>
  <si>
    <t xml:space="preserve">②</t>
  </si>
  <si>
    <t xml:space="preserve">令和８年度の賃金改善の見込額
（①の額以上となること。介護分野の職員の賃上げ・職場環境改善支援事業から賃金に充てた額を除く。）</t>
  </si>
  <si>
    <t xml:space="preserve">←</t>
  </si>
  <si>
    <t xml:space="preserve">【記入上の注意】</t>
  </si>
  <si>
    <t xml:space="preserve">・</t>
  </si>
  <si>
    <t xml:space="preserve">(b)には、令和８年度に実施する賃金改善の見込額を計算し、記入すること。
その際、加算による賃金改善を行った場合の法定福利費等の事業主負担の増加分を含めることができる。</t>
  </si>
  <si>
    <t xml:space="preserve">３　介護職員等処遇改善加算の要件について</t>
  </si>
  <si>
    <t xml:space="preserve">（１）月額賃金改善要件（処遇改善加算Ⅳの1/2以上の月額賃金改善）　
</t>
  </si>
  <si>
    <t xml:space="preserve">別紙様式2-2、2-3「①月額賃金改善要件」の欄から転記</t>
  </si>
  <si>
    <t xml:space="preserve">令和８年度の処遇改善加算Ⅳ相当の見込額の１／２</t>
  </si>
  <si>
    <t xml:space="preserve">！②が①以上になっていません。</t>
  </si>
  <si>
    <t xml:space="preserve">令和８年度の加算による賃金改善の見込額のうち、月額賃金改善による額 　（①の見込額以上となること）</t>
  </si>
  <si>
    <t xml:space="preserve">令和８年４月以降の処遇改善加算の配分方法のうち、基本給等（基本給又は決まって毎月支払われる手当）で行っている賃金改善の総額を記入してください。</t>
  </si>
  <si>
    <t xml:space="preserve">４、５月</t>
  </si>
  <si>
    <t xml:space="preserve">６月以降</t>
  </si>
  <si>
    <t xml:space="preserve">（２）キャリアパス要件Ⅰ・Ⅱ（任用要件・賃金体系の整備等、研修の実施等）　</t>
  </si>
  <si>
    <t xml:space="preserve">処遇改善加算Ⅰ・Ⅱ・Ⅲ・Ⅳを算定する事業所数</t>
  </si>
  <si>
    <t xml:space="preserve">処遇改善加算Ⅰ・Ⅱ・Ⅲ・Ⅳ、新類型処遇改善を算定する事業所数</t>
  </si>
  <si>
    <t xml:space="preserve">別紙様式2-2、2-3「②・③キャリアパス要件Ⅰ・Ⅱ」の欄から転記（詳しい要件の内容は参考シートを参照）</t>
  </si>
  <si>
    <t xml:space="preserve">令和８年度特例要件を満たすことで、当該要件を満たすこととしている事業所等については、
令和９年３月末までに任用要件・賃金体系の整備、研修の実施等を行うことを誓約します。</t>
  </si>
  <si>
    <t xml:space="preserve">（３）キャリアパス要件Ⅲ（昇給の仕組みの整備等）</t>
  </si>
  <si>
    <t xml:space="preserve">処遇改善加算Ⅰ・Ⅱ・Ⅲを算定する事業所数</t>
  </si>
  <si>
    <t xml:space="preserve">別紙様式2-2、2-3「④キャリアパス要件Ⅲ」の欄から転記（詳しい要件の内容は参考シートを参照）</t>
  </si>
  <si>
    <t xml:space="preserve">令和８年度特例要件を満たすことで、当該要件を満たすこととしている場合、
令和９年３月末までに昇給の仕組みの整備を行うことを誓約します。</t>
  </si>
  <si>
    <t xml:space="preserve">（４）キャリアパス要件Ⅳ（改善後の賃金要件）</t>
  </si>
  <si>
    <t xml:space="preserve">処遇改善加算Ⅰ・Ⅱを算定する事業所数</t>
  </si>
  <si>
    <t xml:space="preserve">別紙様式2-2、2-3「⑤キャリアパス要件Ⅳ」の欄から転記</t>
  </si>
  <si>
    <t xml:space="preserve">令和８年度特例要件を満たすことで、当該要件を満たすこととしている場合、
令和９年３月末までに必要な賃金改善を行うことを誓約します。</t>
  </si>
  <si>
    <t xml:space="preserve">⇒上記に「×」が付いた場合、この欄に記入すること</t>
  </si>
  <si>
    <t xml:space="preserve">「改善後の賃金が年額440万円以上となる者」を設定できない場合その理由</t>
  </si>
  <si>
    <t xml:space="preserve">！キャリアパス要件Ⅳの欄に「×」があるのに、左のチェックボックスにチェック（✔）が入っていません。</t>
  </si>
  <si>
    <t xml:space="preserve">小規模事業所等で職員間の賃金バランスに配慮が必要のため。</t>
  </si>
  <si>
    <t xml:space="preserve">職員全体の賃金水準が低い、地域の賃金水準が低い等の理由により、直ちに年額440万円まで賃金を引き上げることが困難であるため。</t>
  </si>
  <si>
    <t xml:space="preserve">年額440万円の賃金改善を行うに当たり、規程の整備や研修・実務経験の蓄積などに一定期間を要するため。</t>
  </si>
  <si>
    <t xml:space="preserve">その他（</t>
  </si>
  <si>
    <t xml:space="preserve">）</t>
  </si>
  <si>
    <t xml:space="preserve">！「その他」にチェック（✔）した場合は、具体的な内容を記載してください。</t>
  </si>
  <si>
    <t xml:space="preserve">（５）キャリアパス要件Ⅴ（介護福祉士等の配置要件）　</t>
  </si>
  <si>
    <t xml:space="preserve">処遇改善加算Ⅰを算定する事業所数</t>
  </si>
  <si>
    <t xml:space="preserve">別紙様式2-2、2-3「⑥キャリアパス要件Ⅴ」の欄から転記</t>
  </si>
  <si>
    <t xml:space="preserve">（６）職場環境等要件</t>
  </si>
  <si>
    <t xml:space="preserve">令和８年度特例要件を満たす。</t>
  </si>
  <si>
    <t xml:space="preserve">令和８年度特例要件を満たすことで、当該要件を満たすこととしている場合、
令和９年３月末までに職場環境等要件に係る取組を行うことを誓約します。</t>
  </si>
  <si>
    <t xml:space="preserve">令和８年度特例要件を満たさない場合、各加算区分の算定に必要な令和８年度中の職場環境等要件を満たす。</t>
  </si>
  <si>
    <t xml:space="preserve">【４，５月は、処遇改善加算Ⅰ・Ⅱ、６月以降は処遇改善加算Ⅰイ、Ⅰロ、Ⅱイ、Ⅱロが対象】</t>
  </si>
  <si>
    <t xml:space="preserve">⇒</t>
  </si>
  <si>
    <t xml:space="preserve">・届出に係る計画の期間中に実施する事項について、チェック（✔）する又は令和８年度中に要件整備を行う誓約をすること（「誓約」）。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</si>
  <si>
    <t xml:space="preserve">【処遇改善加算Ⅲ・Ⅳ、６月以降は新規に対象となるサービスも対象】</t>
  </si>
  <si>
    <t xml:space="preserve">・届出に係る計画の期間中に実施する事項について、チェック（✔）する又は令和８年度中に要件整備を行う誓約をすること（「誓約」）。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</si>
  <si>
    <t xml:space="preserve">区分</t>
  </si>
  <si>
    <t xml:space="preserve">内容</t>
  </si>
  <si>
    <t xml:space="preserve">選択項目数</t>
  </si>
  <si>
    <t xml:space="preserve">入力必要数判定</t>
  </si>
  <si>
    <t xml:space="preserve">入職促進に向けた取組</t>
  </si>
  <si>
    <t xml:space="preserve">①法人や事業所の経営理念やケア方針・人材育成方針、その実現のための施策・仕組みなどの明確化</t>
  </si>
  <si>
    <t xml:space="preserve">②事業者の共同による採用・人事ローテーション・研修のための制度構築</t>
  </si>
  <si>
    <t xml:space="preserve">③他産業からの転職者、主婦層、中高年齢者等、経験者・有資格者等にこだわらない幅広い採用の仕組みの構築（採用の実績でも可）</t>
  </si>
  <si>
    <t xml:space="preserve">④職業体験の受入れや地域行事への参加や主催等による職業魅力度向上の取組の実施</t>
  </si>
  <si>
    <t xml:space="preserve">資質の向上やキャリアアップに
向けた支援</t>
  </si>
  <si>
    <t xml:space="preserve">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</si>
  <si>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 xml:space="preserve">⑥研修の受講やキャリア段位制度と人事考課との連動</t>
  </si>
  <si>
    <t xml:space="preserve">⑦エルダー・メンター（仕事やメンタル面のサポート等をする担当者）制度等導入</t>
  </si>
  <si>
    <t xml:space="preserve">⑧上位者・担当者等によるキャリア面談など、キャリアアップ・働き方等に関する定期的な相談の機会の確保</t>
  </si>
  <si>
    <t xml:space="preserve">両立支援
・
多様な
働き方の
推進</t>
  </si>
  <si>
    <t xml:space="preserve">⑨子育てや家族等の介護等と仕事の両立を目指す者のための休業制度等の充実、事業所内託児施設の整備</t>
  </si>
  <si>
    <t xml:space="preserve">⑩職員の事情等の状況に応じた勤務シフトや短時間正規職員制度の導入、職員の希望に即した非正規職員から正規職員への転換の制度等の整備</t>
  </si>
  <si>
    <t xml:space="preserve">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</si>
  <si>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 xml:space="preserve">⑫有給休暇の取得促進のため、情報共有や複数担当制等により、業務の属人化の解消、業務配分の偏りの解消を行っている</t>
  </si>
  <si>
    <t xml:space="preserve">腰痛を
含む
心身の
健康管理</t>
  </si>
  <si>
    <t xml:space="preserve">⑬業務や福利厚生制度、メンタルヘルス等の職員相談窓口の設置等相談体制の充実</t>
  </si>
  <si>
    <t xml:space="preserve">⑭短時間勤務労働者等も受診可能な健康診断・ストレスチェックや、従業員のための休憩室の設置等健康管理対策の実施</t>
  </si>
  <si>
    <t xml:space="preserve">⑮職員の身体の負担軽減のための介護技術の修得支援、職員に対する腰痛対策の研修、管理者に対する雇用管理改善の研修等の実施</t>
  </si>
  <si>
    <t xml:space="preserve">⑯事故・トラブルへの対応マニュアル等の作成等の体制の整備</t>
  </si>
  <si>
    <t xml:space="preserve">生産性
向上のため
の取組</t>
  </si>
  <si>
    <t xml:space="preserve">⑰厚生労働省が示している「生産性向上ガイドライン」に基づき、業務改善活動の体制構築（委員会やプロジェクトチームの立ち上げ、外部の研修会の活用等）を行っている</t>
  </si>
  <si>
    <t xml:space="preserve">⑱現場の課題の見える化（課題の抽出、課題の構造化、業務時間調査の実施等）を実施している</t>
  </si>
  <si>
    <t xml:space="preserve">⑲５S活動（業務管理の手法の１つ。整理・整頓・清掃・清潔・躾の頭文字をとったもの）等の実践による職場環境の整備を行っている</t>
  </si>
  <si>
    <t xml:space="preserve">⑳業務手順書の作成や、記録・報告様式の工夫等による情報共有や作業負担の軽減を行っている</t>
  </si>
  <si>
    <t xml:space="preserve">㉑介護ソフト（記録、情報共有、請求業務転記が不要なもの。）、情報端末（タブレット端末、スマートフォン端末等）の導入</t>
  </si>
  <si>
    <t xml:space="preserve">㉒介護ロボット（見守り支援、移乗支援、移動支援、排泄支援、入浴支援、介護業務支援等）又はインカム等の職員間の連絡調整の迅速化に資するICT機器（ビジネスチャットツール含む）の導入</t>
  </si>
  <si>
    <t xml:space="preserve">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</si>
  <si>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 xml:space="preserve">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</si>
  <si>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 xml:space="preserve">㉔の２　１法人あたり１の施設又は事業所のみを運営するような法人等の小規模事業者であり、㉔の取組を実施している。</t>
  </si>
  <si>
    <t xml:space="preserve">やりがい
・
働きがい
の醸成</t>
  </si>
  <si>
    <t xml:space="preserve">㉕ミーティング等による職場内コミュニケーションの円滑化による個々の職員の気づきを踏まえた勤務環境やケア内容の改善</t>
  </si>
  <si>
    <t xml:space="preserve">㉖地域包括ケアの一員としてのモチベーション向上に資する、地域の児童・生徒や住民との交流の実施</t>
  </si>
  <si>
    <t xml:space="preserve">㉗利用者本位のケア方針など介護保険や法人の理念等を定期的に学ぶ機会の提供</t>
  </si>
  <si>
    <t xml:space="preserve">㉘ケアの好事例や、利用者やその家族からの謝意等の情報を共有する機会の提供</t>
  </si>
  <si>
    <t xml:space="preserve">見える化要件　【４，５月は、処遇改善加算Ⅰ・Ⅱ、６月以降は処遇改善加算Ⅰイ、Ⅰロ、Ⅱイ、Ⅱロが対象】</t>
  </si>
  <si>
    <t xml:space="preserve">実施する周知方法について、チェック（✔）すること。なお、令和８年度中の見込みでも差し支えない。</t>
  </si>
  <si>
    <t xml:space="preserve">ホームページ
への掲載</t>
  </si>
  <si>
    <t xml:space="preserve">職場環境等要件の28項目のうち、実施する取組項目の「介護サービス情報公表システム」（「事業所の特色」欄）での選択</t>
  </si>
  <si>
    <t xml:space="preserve">！実施する周知方法が選択されていません。</t>
  </si>
  <si>
    <t xml:space="preserve">職場環境等要件の28項目のうち、実施する取組項目の自社のホームページへの掲載</t>
  </si>
  <si>
    <t xml:space="preserve">（７）令和８年度特例要件</t>
  </si>
  <si>
    <t xml:space="preserve">生産性向上や協働化に取り組む事業者の介護職員に対する上乗せの賃上げ支援</t>
  </si>
  <si>
    <t xml:space="preserve">○訪問・通所系サービス等について、ケアプランデータ連携システムを利用している又は実績報告書の提出までに利用する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</si>
  <si>
    <t xml:space="preserve">４　要件を満たすことの確認・証明</t>
  </si>
  <si>
    <t xml:space="preserve">以下の点を確認し、満たしている項目に全てチェック（✔）すること。</t>
  </si>
  <si>
    <t xml:space="preserve">確認事項</t>
  </si>
  <si>
    <r>
      <rPr>
        <sz val="9"/>
        <color rgb="FF000000"/>
        <rFont val="ＭＳ Ｐゴシック"/>
        <family val="3"/>
        <charset val="128"/>
      </rPr>
      <t xml:space="preserve">証明する資料の例
</t>
    </r>
    <r>
      <rPr>
        <sz val="8"/>
        <color rgb="FF000000"/>
        <rFont val="ＭＳ Ｐゴシック"/>
        <family val="3"/>
        <charset val="128"/>
      </rPr>
      <t xml:space="preserve">（指定権者からの求めに応じて提出）</t>
    </r>
  </si>
  <si>
    <t xml:space="preserve">！チェックボックスに必要なチェック（✔）が入っていない項目があります。</t>
  </si>
  <si>
    <t xml:space="preserve">・処遇改善加算として給付される額は、職員の賃金改善のために全額支出します。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</si>
  <si>
    <t xml:space="preserve">就業規則、給与規程、
給与明細等</t>
  </si>
  <si>
    <t xml:space="preserve">期間中に事業所が休廃止した場合には、一時金等により介護職員その他の職員の賃金として配分します。</t>
  </si>
  <si>
    <t xml:space="preserve">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</si>
  <si>
    <t xml:space="preserve">就業規則、給与規程、
資質向上のための計画等</t>
  </si>
  <si>
    <t xml:space="preserve">労働基準法、労働災害補償保険法、最低賃金法、労働安全衛生法、雇用保険法その他の労働に関する法令に違反し、罰金以上の刑に処せられていません。</t>
  </si>
  <si>
    <t xml:space="preserve">―</t>
  </si>
  <si>
    <t xml:space="preserve">労働保険料の納付が適正に行われています。</t>
  </si>
  <si>
    <t xml:space="preserve">労働保険関係成立届、
確定保険料申告書</t>
  </si>
  <si>
    <t xml:space="preserve">本計画書の内容及び賃金改善の方法を雇用する全ての職員に対して周知しました。</t>
  </si>
  <si>
    <t xml:space="preserve">会議録、周知文書</t>
  </si>
  <si>
    <t xml:space="preserve">指定権者のホームページ等で申請先を確認しており、処遇改善加算の提出先として案内のあった申請先に提出します。																							</t>
  </si>
  <si>
    <t xml:space="preserve">※</t>
  </si>
  <si>
    <t xml:space="preserve">各証明資料は、指定権者からの求めがあった場合には、速やかに提出すること。</t>
  </si>
  <si>
    <t xml:space="preserve">本様式への虚偽記載のほか、処遇改善加算の請求に関して不正があった場合及び指定権者からの求めに応じて書類の提出を行うことができなかった場合は、介護報酬の返還や指定取消となる場合がある。</t>
  </si>
  <si>
    <t xml:space="preserve">本処遇改善計画書の記載内容・確認事項の内容に間違いがないこと及び
記載内容を証明する資料を適切に保管することを誓約します。</t>
  </si>
  <si>
    <t xml:space="preserve">令和</t>
  </si>
  <si>
    <t xml:space="preserve">年</t>
  </si>
  <si>
    <t xml:space="preserve">月</t>
  </si>
  <si>
    <t xml:space="preserve">日</t>
  </si>
  <si>
    <t xml:space="preserve">代表者</t>
  </si>
  <si>
    <t xml:space="preserve">（確認用）</t>
  </si>
  <si>
    <t xml:space="preserve">提出前のチェックリスト</t>
  </si>
  <si>
    <t xml:space="preserve">以下の項目にオレンジ色の「×」がないか、提出前に確認すること。「×」がある場合、当該項目の記載を修正すること。</t>
  </si>
  <si>
    <t xml:space="preserve">空欄が表示される項目は、記入が不要であるため対応する必要はない。</t>
  </si>
  <si>
    <t xml:space="preserve">２　賃金改善計画について</t>
  </si>
  <si>
    <r>
      <rPr>
        <sz val="9"/>
        <color rgb="FF000000"/>
        <rFont val="ＭＳ Ｐゴシック"/>
        <family val="3"/>
        <charset val="128"/>
      </rPr>
      <t xml:space="preserve">令和８年度</t>
    </r>
    <r>
      <rPr>
        <sz val="9"/>
        <rFont val="ＭＳ Ｐゴシック"/>
        <family val="3"/>
        <charset val="128"/>
      </rPr>
      <t xml:space="preserve">の賃金改善が必要な額以上の賃金改善を行う計画となっていること</t>
    </r>
  </si>
  <si>
    <t xml:space="preserve">（１）</t>
  </si>
  <si>
    <t xml:space="preserve">月額賃金改善要件</t>
  </si>
  <si>
    <t xml:space="preserve">処遇改善加算Ⅳの1/2以上の月額賃金改善を行う計画になっていること</t>
  </si>
  <si>
    <t xml:space="preserve">（２）</t>
  </si>
  <si>
    <t xml:space="preserve">キャリアパス要件Ⅰ・Ⅱ</t>
  </si>
  <si>
    <t xml:space="preserve">キャリアパス要件Ⅰ（任用要件・賃金体系の整備等）とキャリアパス要件Ⅱ（研修の実施等）の両方を満たすこと。ただし、満たさない場合は、令和８年度特例要件を満たすこと。</t>
  </si>
  <si>
    <t xml:space="preserve">（３）</t>
  </si>
  <si>
    <t xml:space="preserve">キャリアパス要件Ⅲ</t>
  </si>
  <si>
    <t xml:space="preserve">キャリアパス要件Ⅲ（昇給の仕組みの整備等）を満たすこと。ただし、満たさない場合は、令和８年度特例要件を満たすこと。</t>
  </si>
  <si>
    <t xml:space="preserve">（４）</t>
  </si>
  <si>
    <t xml:space="preserve">キャリアパス要件Ⅳ</t>
  </si>
  <si>
    <t xml:space="preserve">改善後の賃金が年額440万円以上となる者の数が事業所あたり１以上となるような計画になっていること。ただし、満たさない場合は、令和８年度特例要件を満たすか、小規模事業所等である等の理由を記載すること</t>
  </si>
  <si>
    <t xml:space="preserve">（５）</t>
  </si>
  <si>
    <t xml:space="preserve">キャリアパス要件Ⅴ</t>
  </si>
  <si>
    <t xml:space="preserve">キャリアパス要件Ⅴ（介護福祉士等の配置要件）を満たすこと</t>
  </si>
  <si>
    <t xml:space="preserve">（６）</t>
  </si>
  <si>
    <t xml:space="preserve">職場環境等要件</t>
  </si>
  <si>
    <t xml:space="preserve">各加算区分の算定に必要な要件を満たしていること又は令和８年度特例要件を満たし当該要件に係る取組を行うことを誓約していること</t>
  </si>
  <si>
    <t xml:space="preserve">情報公表システム等での見える化要件を満たすこと</t>
  </si>
  <si>
    <t xml:space="preserve">（７）</t>
  </si>
  <si>
    <t xml:space="preserve">令和８年度特例要件</t>
  </si>
  <si>
    <t xml:space="preserve">生産性向上や協働化の取組を行っていること</t>
  </si>
  <si>
    <t xml:space="preserve"> 必要な項目が全て選択されていること</t>
  </si>
  <si>
    <t xml:space="preserve"> 誓約・記名が行われていること</t>
  </si>
  <si>
    <t xml:space="preserve">別紙様式２－２（個票（４、５月））</t>
  </si>
  <si>
    <t xml:space="preserve">⑤キャリアパス要件Ⅳについて（「令和８年度の算定予定」について）</t>
  </si>
  <si>
    <t xml:space="preserve"> 処遇改善加算（見込額）の合計［円］
　（別紙様式2-1 2　①の内数）</t>
  </si>
  <si>
    <t xml:space="preserve">処遇改善加算Ⅰ・Ⅱの算定を届け出た事業所数
（短期入所・予防・総合事業での重複除く）</t>
  </si>
  <si>
    <t xml:space="preserve">　うち、処遇改善加算Ⅳ相当の１／２（見込額）の合計［円］
  （別紙様式2-1 3(1)①の内数）</t>
  </si>
  <si>
    <t xml:space="preserve">改善後の賃金が年額440万円以上となる者の数</t>
  </si>
  <si>
    <t xml:space="preserve">【記入上の注意】
 ・ 改善後の賃金が年額440万円以上であることは、処遇改善加算による賃金改善額を含む金額で判断すること。</t>
  </si>
  <si>
    <t xml:space="preserve">改善後の賃金要件を満たす職員は０人であって、令和８年度特例要件は満たす事業所数</t>
  </si>
  <si>
    <t xml:space="preserve">介護保険
事業所番号</t>
  </si>
  <si>
    <t xml:space="preserve">一月あたり介護報酬総単位数（処遇改善加算を除く）[単位]
(a)</t>
  </si>
  <si>
    <t xml:space="preserve">１単位
あたりの
単価[円]
(b)</t>
  </si>
  <si>
    <t xml:space="preserve">令和８年４・５月に
算定する処遇改善加算の区分</t>
  </si>
  <si>
    <t xml:space="preserve">加
算
率
(c)</t>
  </si>
  <si>
    <t xml:space="preserve">算定対象月
(d)
※通常は令和８年４月・５月</t>
  </si>
  <si>
    <t xml:space="preserve">処遇改善加算の
見込額[円]
(a×b×c×d)</t>
  </si>
  <si>
    <t xml:space="preserve">①月額賃金要件</t>
  </si>
  <si>
    <t xml:space="preserve">②・③キャリアパス要件Ⅰ・Ⅱ</t>
  </si>
  <si>
    <t xml:space="preserve">④キャリアパス要件Ⅲ</t>
  </si>
  <si>
    <t xml:space="preserve">⑤キャリアパス要件Ⅳ</t>
  </si>
  <si>
    <t xml:space="preserve">⑥キャリアパス要件Ⅴ</t>
  </si>
  <si>
    <t xml:space="preserve">⑦令和８年度
特例要件</t>
  </si>
  <si>
    <t xml:space="preserve">（判定用参考式）</t>
  </si>
  <si>
    <t xml:space="preserve">都道
府県</t>
  </si>
  <si>
    <t xml:space="preserve">市区
町村</t>
  </si>
  <si>
    <t xml:space="preserve">処遇改善加算Ⅳ相当の加算額の見込額の
１／２</t>
  </si>
  <si>
    <t xml:space="preserve">月額賃金要件Ⅰを満たす</t>
  </si>
  <si>
    <t xml:space="preserve">任用要件・賃金体系の整備等、研修の実施等</t>
  </si>
  <si>
    <t xml:space="preserve">昇給の仕組みの
整備等</t>
  </si>
  <si>
    <r>
      <rPr>
        <sz val="14"/>
        <rFont val="ＭＳ Ｐゴシック"/>
        <family val="3"/>
        <charset val="128"/>
      </rPr>
      <t xml:space="preserve">改善後の賃金要件</t>
    </r>
    <r>
      <rPr>
        <sz val="11"/>
        <rFont val="ＭＳ Ｐゴシック"/>
        <family val="3"/>
        <charset val="128"/>
      </rPr>
      <t xml:space="preserve">（年額440万円以上）</t>
    </r>
    <r>
      <rPr>
        <sz val="14"/>
        <rFont val="ＭＳ Ｐゴシック"/>
        <family val="3"/>
        <charset val="128"/>
      </rPr>
      <t xml:space="preserve">を満たす職員数を記載</t>
    </r>
  </si>
  <si>
    <t xml:space="preserve">改善後の
賃金要件を
満たす職員は
０人であって、
令和８年度
特例要件
は満たす／誓約する</t>
  </si>
  <si>
    <t xml:space="preserve">介護福祉士等の配置要件の状況が分かる加算の算定状況</t>
  </si>
  <si>
    <t xml:space="preserve">生産性向上や協働化に係る取組を実施</t>
  </si>
  <si>
    <t xml:space="preserve">記入上の注意</t>
  </si>
  <si>
    <t xml:space="preserve">処遇改善加算対象サービス</t>
  </si>
  <si>
    <t xml:space="preserve">「算定する処遇改善加算の区分」の色付け用（入力要否の判定用）</t>
  </si>
  <si>
    <t xml:space="preserve">①の記入状況チェック</t>
  </si>
  <si>
    <t xml:space="preserve">②・③の記入状況チェック</t>
  </si>
  <si>
    <t xml:space="preserve">④の色付け用（入力要否の判定用）</t>
  </si>
  <si>
    <t xml:space="preserve">④の記入状況チェック</t>
  </si>
  <si>
    <t xml:space="preserve">⑤処遇改善加算ⅠまたはⅡを算定の届け出ているか</t>
  </si>
  <si>
    <t xml:space="preserve">⑤の必要数チェック</t>
  </si>
  <si>
    <t xml:space="preserve">⑤の色付け用（入力要否の判定用）※令和８年度特例要件</t>
  </si>
  <si>
    <t xml:space="preserve">⑤の記入状況チェック</t>
  </si>
  <si>
    <t xml:space="preserve">⑥関数用サービスコード</t>
  </si>
  <si>
    <t xml:space="preserve">⑥の色付け用（入力要否の判定用）</t>
  </si>
  <si>
    <t xml:space="preserve">⑥の記入状況チェック</t>
  </si>
  <si>
    <t xml:space="preserve">⑦関数用サービスコード</t>
  </si>
  <si>
    <t xml:space="preserve">⑦の色付け用（入力要否の判定用）</t>
  </si>
  <si>
    <t xml:space="preserve">⑦の記入状況チェック</t>
  </si>
  <si>
    <t xml:space="preserve">特例要件上の○の処理</t>
  </si>
  <si>
    <t xml:space="preserve">（指定権者ソート用）</t>
  </si>
  <si>
    <t xml:space="preserve">特例要件全体の判定用</t>
  </si>
  <si>
    <t xml:space="preserve">キャリアパス要件Ⅳその他判定</t>
  </si>
  <si>
    <t xml:space="preserve">分類</t>
  </si>
  <si>
    <t xml:space="preserve">月～令和</t>
  </si>
  <si>
    <t xml:space="preserve">（</t>
  </si>
  <si>
    <t xml:space="preserve">ヶ月）</t>
  </si>
  <si>
    <t xml:space="preserve">別紙様式２－３（個票（６月以降））</t>
  </si>
  <si>
    <t xml:space="preserve">合計</t>
  </si>
  <si>
    <t xml:space="preserve">全サービス</t>
  </si>
  <si>
    <t xml:space="preserve">従来から処遇改善加算の対象となっていたサービス</t>
  </si>
  <si>
    <t xml:space="preserve">令和８年６月から新たに処遇改善加算の対象となるサービス</t>
  </si>
  <si>
    <t xml:space="preserve">令和８年６月以降に
算定する処遇改善加算の区分</t>
  </si>
  <si>
    <t xml:space="preserve">算定対象月
(d)
※通常は令和８年６月から令和９年３月</t>
  </si>
  <si>
    <t xml:space="preserve">４、５月時点の処遇改善加算対象サービス</t>
  </si>
  <si>
    <t xml:space="preserve">②・③の選択肢</t>
  </si>
  <si>
    <t xml:space="preserve">⑤の必要数チェック（併設の場合０）</t>
  </si>
  <si>
    <t xml:space="preserve">特例要件不要の場合の色消し</t>
  </si>
  <si>
    <t xml:space="preserve">新規対象サービスの特例要件判定</t>
  </si>
  <si>
    <t xml:space="preserve">訪問看護特例要件入力チェック</t>
  </si>
  <si>
    <t xml:space="preserve">参考１ （ア）・（イ）（任用要件・賃金体系の整備等、研修の実施等）の概要</t>
  </si>
  <si>
    <t xml:space="preserve">（ア）任用要件・賃金体系の整備等</t>
  </si>
  <si>
    <t xml:space="preserve">基準を満たしている又は遅くとも実績報告書の提出までに次の一から三までのすべての基準を満たす。</t>
  </si>
  <si>
    <t xml:space="preserve">一</t>
  </si>
  <si>
    <t xml:space="preserve">職員の任用における職位、職責又は職務内容等の要件を定めている。</t>
  </si>
  <si>
    <t xml:space="preserve">二</t>
  </si>
  <si>
    <t xml:space="preserve">二に掲げる職位、職責又は職務内容等に応じた賃金体系を定めている。</t>
  </si>
  <si>
    <t xml:space="preserve">三</t>
  </si>
  <si>
    <t xml:space="preserve">一及び二について、就業規則等の明確な根拠規定を書面で整備し、全ての職員に周知している。</t>
  </si>
  <si>
    <t xml:space="preserve">（イ）研修の実施等</t>
  </si>
  <si>
    <t xml:space="preserve">基準を満たしている又は遅くとも実績報告書の提出までに次の一と二の両方の基準を満たす。</t>
  </si>
  <si>
    <t xml:space="preserve">職員の職務内容等を踏まえ、職員と意見交換しながら、資質向上の目標及びa.・b.のうち少なくともいずれかに関する具体的な計画を策定し、研修の実施又は研修の機会を確保している。</t>
  </si>
  <si>
    <t xml:space="preserve">一の実現のための具体的な取組内容</t>
  </si>
  <si>
    <t xml:space="preserve">a.</t>
  </si>
  <si>
    <t xml:space="preserve">資質向上のための計画に沿って、研修機会の提供又は技術指導等を実施するとともに、職員の能力評価を行う。</t>
  </si>
  <si>
    <t xml:space="preserve">b.</t>
  </si>
  <si>
    <t xml:space="preserve">資格取得のための支援の実施</t>
  </si>
  <si>
    <t xml:space="preserve">一について、全ての職員に周知している。</t>
  </si>
  <si>
    <t xml:space="preserve">参考２　キャリアパス・賃金規程例（小規模事業所用）</t>
  </si>
  <si>
    <t xml:space="preserve">例：訪問系（簡易版）</t>
  </si>
  <si>
    <t xml:space="preserve">職位・役職</t>
  </si>
  <si>
    <t xml:space="preserve">職責</t>
  </si>
  <si>
    <t xml:space="preserve">任用要件</t>
  </si>
  <si>
    <t xml:space="preserve">給与
（常勤・月給）</t>
  </si>
  <si>
    <t xml:space="preserve">給与
（非常勤・時給）</t>
  </si>
  <si>
    <t xml:space="preserve">上級
（主任）</t>
  </si>
  <si>
    <t xml:space="preserve">高度な業務の遂行
他の従業員への指導</t>
  </si>
  <si>
    <t xml:space="preserve">●年以上</t>
  </si>
  <si>
    <t xml:space="preserve">常勤（月給）
・基本給 ●●●円～
・経験手当 ＋●●円
・役職手当 ＋●●円</t>
  </si>
  <si>
    <t xml:space="preserve">非常勤（時給）
・●●　円
・経験手当 ＋●●円</t>
  </si>
  <si>
    <t xml:space="preserve">中級</t>
  </si>
  <si>
    <t xml:space="preserve">通常の介護業務
他の従業員への助言</t>
  </si>
  <si>
    <t xml:space="preserve">常勤（月給）
・基本給 ●●●円～
・資格手当 ＋●●円</t>
  </si>
  <si>
    <r>
      <rPr>
        <sz val="20"/>
        <rFont val="ＭＳゴシック"/>
        <family val="3"/>
        <charset val="128"/>
      </rPr>
      <t xml:space="preserve">非常勤（時給）
・●●</t>
    </r>
    <r>
      <rPr>
        <sz val="20"/>
        <rFont val="ＭＳ ゴシック"/>
        <family val="3"/>
        <charset val="128"/>
      </rPr>
      <t xml:space="preserve">　円
・資格手当</t>
    </r>
    <r>
      <rPr>
        <sz val="20"/>
        <rFont val="ＭＳゴシック"/>
        <family val="3"/>
        <charset val="1"/>
      </rPr>
      <t xml:space="preserve"> </t>
    </r>
    <r>
      <rPr>
        <sz val="20"/>
        <rFont val="ＭＳ ゴシック"/>
        <family val="3"/>
        <charset val="128"/>
      </rPr>
      <t xml:space="preserve">＋</t>
    </r>
    <r>
      <rPr>
        <sz val="20"/>
        <rFont val="ＭＳゴシック"/>
        <family val="3"/>
        <charset val="128"/>
      </rPr>
      <t xml:space="preserve">●●</t>
    </r>
    <r>
      <rPr>
        <sz val="20"/>
        <rFont val="ＭＳ ゴシック"/>
        <family val="3"/>
        <charset val="128"/>
      </rPr>
      <t xml:space="preserve">円</t>
    </r>
  </si>
  <si>
    <t xml:space="preserve">初級</t>
  </si>
  <si>
    <t xml:space="preserve">通常の介護業務</t>
  </si>
  <si>
    <t xml:space="preserve">入社時～</t>
  </si>
  <si>
    <r>
      <rPr>
        <sz val="20"/>
        <rFont val="ＭＳゴシック"/>
        <family val="3"/>
        <charset val="128"/>
      </rPr>
      <t xml:space="preserve">非常勤（時給）
・●●</t>
    </r>
    <r>
      <rPr>
        <sz val="20"/>
        <rFont val="ＭＳ ゴシック"/>
        <family val="3"/>
        <charset val="128"/>
      </rPr>
      <t xml:space="preserve">　円
・資格手当</t>
    </r>
    <r>
      <rPr>
        <sz val="20"/>
        <rFont val="ＭＳゴシック"/>
        <family val="3"/>
        <charset val="128"/>
      </rPr>
      <t xml:space="preserve"> </t>
    </r>
    <r>
      <rPr>
        <sz val="20"/>
        <rFont val="ＭＳ ゴシック"/>
        <family val="3"/>
        <charset val="128"/>
      </rPr>
      <t xml:space="preserve">＋</t>
    </r>
    <r>
      <rPr>
        <sz val="20"/>
        <rFont val="ＭＳゴシック"/>
        <family val="3"/>
        <charset val="128"/>
      </rPr>
      <t xml:space="preserve">●●</t>
    </r>
    <r>
      <rPr>
        <sz val="20"/>
        <rFont val="ＭＳ ゴシック"/>
        <family val="3"/>
        <charset val="128"/>
      </rPr>
      <t xml:space="preserve">円</t>
    </r>
  </si>
  <si>
    <t xml:space="preserve">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</si>
  <si>
    <t xml:space="preserve">（研修計画）</t>
  </si>
  <si>
    <t xml:space="preserve">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</si>
  <si>
    <t xml:space="preserve">別紙様式２－１ （処遇改善加算　総括表）集計シート</t>
  </si>
  <si>
    <t xml:space="preserve">２－１ 総括表</t>
  </si>
  <si>
    <t xml:space="preserve">2-2 個表（４、５月）</t>
  </si>
  <si>
    <t xml:space="preserve">2-2 個表（６月以降）</t>
  </si>
  <si>
    <t xml:space="preserve">検索key</t>
  </si>
  <si>
    <t xml:space="preserve">基本情報</t>
  </si>
  <si>
    <t xml:space="preserve">月額賃金改善要件（処遇改善加算Ⅳの1/2以上の月額賃金改善）</t>
  </si>
  <si>
    <t xml:space="preserve">キャリアパス要件Ⅰ・Ⅱ（任用要件・賃金体系の整備等、研修の実施等）</t>
  </si>
  <si>
    <t xml:space="preserve">キャリアパス要件Ⅲ（昇給の仕組みの整備等）</t>
  </si>
  <si>
    <t xml:space="preserve">キャリアパス要件Ⅳ（改善後の賃金要件）</t>
  </si>
  <si>
    <t xml:space="preserve">（判定式）判定結果②が×の場合のみ
要件Ⅳを満たせない理由</t>
  </si>
  <si>
    <t xml:space="preserve">キャリアパス要件Ⅴ（介護福祉士等の配置要件）
（判定式）
判定結果</t>
  </si>
  <si>
    <t xml:space="preserve">見える化要件</t>
  </si>
  <si>
    <t xml:space="preserve">要件確認・証明</t>
  </si>
  <si>
    <t xml:space="preserve">⑥キャリアパス要件Ⅳについて（「令和８年度の算定予定」について）</t>
  </si>
  <si>
    <t xml:space="preserve">管理用
②+③</t>
  </si>
  <si>
    <t xml:space="preserve">県番号
➀</t>
  </si>
  <si>
    <t xml:space="preserve">圏域名
②</t>
  </si>
  <si>
    <t xml:space="preserve">圏域番号
③</t>
  </si>
  <si>
    <t xml:space="preserve">法人名
④</t>
  </si>
  <si>
    <t xml:space="preserve">令和８年度の加算の見込額（a）</t>
  </si>
  <si>
    <t xml:space="preserve">令和８年度の賃金改善の見込額（b）</t>
  </si>
  <si>
    <t xml:space="preserve">（判定式）
判定結果</t>
  </si>
  <si>
    <t xml:space="preserve">（判定式）
別紙様式2-2、2-3「①月額賃金改善要件」の欄から転記</t>
  </si>
  <si>
    <t xml:space="preserve">（判定式）
判定結果
（転記）</t>
  </si>
  <si>
    <t xml:space="preserve">誓約
（特例要件）</t>
  </si>
  <si>
    <t xml:space="preserve">誓約</t>
  </si>
  <si>
    <t xml:space="preserve">（判定式）
判定結果①
（転記）</t>
  </si>
  <si>
    <t xml:space="preserve">（判定式）
判定結果②</t>
  </si>
  <si>
    <t xml:space="preserve">その他</t>
  </si>
  <si>
    <t xml:space="preserve">令和8年度特例要件を満たす</t>
  </si>
  <si>
    <t xml:space="preserve">令和８年度特例要件を満たさない場合、令和８年度中の職場環境要件を満たす</t>
  </si>
  <si>
    <t xml:space="preserve">入職支援</t>
  </si>
  <si>
    <t xml:space="preserve">キャリア支援</t>
  </si>
  <si>
    <t xml:space="preserve">両立支援</t>
  </si>
  <si>
    <t xml:space="preserve">健康管理</t>
  </si>
  <si>
    <t xml:space="preserve">生産性向上</t>
  </si>
  <si>
    <t xml:space="preserve">やりがい醸成</t>
  </si>
  <si>
    <t xml:space="preserve">情報公表システム</t>
  </si>
  <si>
    <t xml:space="preserve">自社ホームページ</t>
  </si>
  <si>
    <t xml:space="preserve">処遇改善加算として給付される額は、職員の賃金改善のために全額支出します。
また、処遇改善加算による賃金改善以外の部分で賃金水準を引き下げません。
増加分で新たに賃金改善を行います。</t>
  </si>
  <si>
    <t xml:space="preserve">指定権者のホームページ等で申請先を確認しており、処遇改善加算の提出先として案内のあった申請先に提出します。		</t>
  </si>
  <si>
    <t xml:space="preserve">県指定事業所数</t>
  </si>
  <si>
    <t xml:space="preserve">③</t>
  </si>
  <si>
    <t xml:space="preserve">④</t>
  </si>
  <si>
    <t xml:space="preserve">⑤</t>
  </si>
  <si>
    <t xml:space="preserve">⑥</t>
  </si>
  <si>
    <t xml:space="preserve">⑦</t>
  </si>
  <si>
    <t xml:space="preserve">⑧</t>
  </si>
  <si>
    <t xml:space="preserve">⑨</t>
  </si>
  <si>
    <t xml:space="preserve">⑩</t>
  </si>
  <si>
    <t xml:space="preserve">⑪</t>
  </si>
  <si>
    <t xml:space="preserve">⑫</t>
  </si>
  <si>
    <t xml:space="preserve">⑬</t>
  </si>
  <si>
    <t xml:space="preserve">⑭</t>
  </si>
  <si>
    <t xml:space="preserve">⑮</t>
  </si>
  <si>
    <t xml:space="preserve">⑯</t>
  </si>
  <si>
    <t xml:space="preserve">⑰</t>
  </si>
  <si>
    <t xml:space="preserve">⑱</t>
  </si>
  <si>
    <t xml:space="preserve">⑲</t>
  </si>
  <si>
    <t xml:space="preserve">⑳</t>
  </si>
  <si>
    <t xml:space="preserve">㉑</t>
  </si>
  <si>
    <t xml:space="preserve">㉒</t>
  </si>
  <si>
    <t xml:space="preserve">㉓</t>
  </si>
  <si>
    <t xml:space="preserve">㉔</t>
  </si>
  <si>
    <t xml:space="preserve">㉔の２</t>
  </si>
  <si>
    <t xml:space="preserve">㉕</t>
  </si>
  <si>
    <t xml:space="preserve">㉖</t>
  </si>
  <si>
    <t xml:space="preserve">㉗</t>
  </si>
  <si>
    <t xml:space="preserve">㉘</t>
  </si>
  <si>
    <t xml:space="preserve">別紙様式2-2（個票（４、５月））集計シート</t>
  </si>
  <si>
    <t xml:space="preserve">加算率</t>
  </si>
  <si>
    <t xml:space="preserve">算定対象月</t>
  </si>
  <si>
    <t xml:space="preserve">①月額賃金要件Ⅰ</t>
  </si>
  <si>
    <t xml:space="preserve">通し番号</t>
  </si>
  <si>
    <t xml:space="preserve">昇給の仕組みの整備等</t>
  </si>
  <si>
    <t xml:space="preserve">改善後の賃金要件（年額440万円以上）を満たす職員数を記載</t>
  </si>
  <si>
    <t xml:space="preserve">色セル関数あり</t>
  </si>
  <si>
    <t xml:space="preserve">別紙様式2-2（個票（６月以降））集計シート</t>
  </si>
  <si>
    <t xml:space="preserve">表１　交付率一覧</t>
  </si>
  <si>
    <t xml:space="preserve">表２　６月以降に算定可能な加算区分</t>
  </si>
  <si>
    <t xml:space="preserve">表３　提出先一覧</t>
  </si>
  <si>
    <t xml:space="preserve">表４　事業所の所在地</t>
  </si>
  <si>
    <t xml:space="preserve">表５　１単位あたりの単価</t>
  </si>
  <si>
    <t xml:space="preserve">表６　選択様式</t>
  </si>
  <si>
    <t xml:space="preserve">表８　選択様式（誓約簡略化）</t>
  </si>
  <si>
    <t xml:space="preserve">表７　キャリアパス要件Ⅳ　規定人数集計対象外リスト</t>
  </si>
  <si>
    <t xml:space="preserve">表８　キャリアパス要件Ⅴ（介護福祉士等の配置要件）</t>
  </si>
  <si>
    <t xml:space="preserve">表９　令和８年度特例要件</t>
  </si>
  <si>
    <t xml:space="preserve">表10</t>
  </si>
  <si>
    <t xml:space="preserve">表11　選択様式</t>
  </si>
  <si>
    <t xml:space="preserve">サービス区分</t>
  </si>
  <si>
    <t xml:space="preserve">コード値</t>
  </si>
  <si>
    <t xml:space="preserve">処遇改善加算　加算率（令和８年４月・５月）</t>
  </si>
  <si>
    <t xml:space="preserve">処遇改善加算　加算率（令和８年６月以降）</t>
  </si>
  <si>
    <t xml:space="preserve">処遇改善加算</t>
  </si>
  <si>
    <t xml:space="preserve">４、５月時点の分類</t>
  </si>
  <si>
    <t xml:space="preserve">級地</t>
  </si>
  <si>
    <t xml:space="preserve">上乗せ割合</t>
  </si>
  <si>
    <t xml:space="preserve">組み合わせ</t>
  </si>
  <si>
    <t xml:space="preserve">介護サービス</t>
  </si>
  <si>
    <t xml:space="preserve">人件費割合</t>
  </si>
  <si>
    <t xml:space="preserve">チェックボックス</t>
  </si>
  <si>
    <t xml:space="preserve">対象</t>
  </si>
  <si>
    <t xml:space="preserve">介護福祉士等の配置要件</t>
  </si>
  <si>
    <t xml:space="preserve">要件</t>
  </si>
  <si>
    <t xml:space="preserve">○</t>
  </si>
  <si>
    <t xml:space="preserve">処遇改善加算Ⅰ</t>
  </si>
  <si>
    <t xml:space="preserve">処遇改善加算Ⅱ</t>
  </si>
  <si>
    <t xml:space="preserve">処遇改善加算Ⅲ</t>
  </si>
  <si>
    <t xml:space="preserve">処遇改善加算Ⅳ</t>
  </si>
  <si>
    <t xml:space="preserve">処遇改善加算Ⅰイ</t>
  </si>
  <si>
    <t xml:space="preserve">処遇改善加算Ⅰロ</t>
  </si>
  <si>
    <t xml:space="preserve">処遇改善加算Ⅱイ</t>
  </si>
  <si>
    <t xml:space="preserve">処遇改善加算Ⅱロ</t>
  </si>
  <si>
    <t xml:space="preserve">加算対象</t>
  </si>
  <si>
    <t xml:space="preserve">加算対象外</t>
  </si>
  <si>
    <t xml:space="preserve">北海道</t>
  </si>
  <si>
    <t xml:space="preserve">札幌市</t>
  </si>
  <si>
    <t xml:space="preserve">1級地</t>
  </si>
  <si>
    <t xml:space="preserve">東京都</t>
  </si>
  <si>
    <t xml:space="preserve">千代田区</t>
  </si>
  <si>
    <t xml:space="preserve">訪問介護</t>
  </si>
  <si>
    <t xml:space="preserve">✓</t>
  </si>
  <si>
    <t xml:space="preserve">訪問介護Ⅴ</t>
  </si>
  <si>
    <t xml:space="preserve">特定事業所加算Ⅰ</t>
  </si>
  <si>
    <t xml:space="preserve">特定事業所加算Ⅱ</t>
  </si>
  <si>
    <t xml:space="preserve">訪問介護R8</t>
  </si>
  <si>
    <t xml:space="preserve">ケアプランデータ連携システムを利用している</t>
  </si>
  <si>
    <t xml:space="preserve">ケアプランデータ連携システムの利用を誓約</t>
  </si>
  <si>
    <t xml:space="preserve">社会福祉連携推進法人に所属</t>
  </si>
  <si>
    <t xml:space="preserve">11</t>
  </si>
  <si>
    <t xml:space="preserve">青森県</t>
  </si>
  <si>
    <t xml:space="preserve">函館市</t>
  </si>
  <si>
    <t xml:space="preserve">中央区</t>
  </si>
  <si>
    <t xml:space="preserve">夜間対応型訪問介護</t>
  </si>
  <si>
    <t xml:space="preserve">夜間対応型訪問介護Ⅴ</t>
  </si>
  <si>
    <t xml:space="preserve">サービス提供体制強化加算Ⅰ</t>
  </si>
  <si>
    <t xml:space="preserve">サービス提供体制強化加算Ⅱ</t>
  </si>
  <si>
    <t xml:space="preserve">夜間対応型訪問介護R8</t>
  </si>
  <si>
    <t xml:space="preserve">71</t>
  </si>
  <si>
    <t xml:space="preserve">岩手県</t>
  </si>
  <si>
    <t xml:space="preserve">小樽市</t>
  </si>
  <si>
    <t xml:space="preserve">港区</t>
  </si>
  <si>
    <t xml:space="preserve">定期巡回･随時対応型訪問介護看護</t>
  </si>
  <si>
    <t xml:space="preserve">定期巡回・随時対応型訪問介護看護Ⅴ</t>
  </si>
  <si>
    <t xml:space="preserve">定期巡回・随時対応型訪問介護看護R8</t>
  </si>
  <si>
    <t xml:space="preserve">76</t>
  </si>
  <si>
    <t xml:space="preserve">宮城県</t>
  </si>
  <si>
    <t xml:space="preserve">旭川市</t>
  </si>
  <si>
    <t xml:space="preserve">新宿区</t>
  </si>
  <si>
    <t xml:space="preserve">訪問入浴介護</t>
  </si>
  <si>
    <t xml:space="preserve">訪問入浴介護Ⅴ</t>
  </si>
  <si>
    <t xml:space="preserve">訪問入浴介護R8</t>
  </si>
  <si>
    <t xml:space="preserve">令和８年度特例要件を満たす</t>
  </si>
  <si>
    <t xml:space="preserve">12</t>
  </si>
  <si>
    <t xml:space="preserve">秋田県</t>
  </si>
  <si>
    <t xml:space="preserve">室蘭市</t>
  </si>
  <si>
    <t xml:space="preserve">文京区</t>
  </si>
  <si>
    <t xml:space="preserve">介護予防訪問入浴介護</t>
  </si>
  <si>
    <t xml:space="preserve">対象外</t>
  </si>
  <si>
    <t xml:space="preserve">介護予防訪問入浴介護Ⅴ</t>
  </si>
  <si>
    <t xml:space="preserve">介護予防訪問入浴介護R8</t>
  </si>
  <si>
    <t xml:space="preserve">令和８年度特例要件を誓約</t>
  </si>
  <si>
    <t xml:space="preserve">62</t>
  </si>
  <si>
    <t xml:space="preserve">介護予防</t>
  </si>
  <si>
    <t xml:space="preserve">山形県</t>
  </si>
  <si>
    <t xml:space="preserve">釧路市</t>
  </si>
  <si>
    <t xml:space="preserve">台東区</t>
  </si>
  <si>
    <t xml:space="preserve">通所介護</t>
  </si>
  <si>
    <t xml:space="preserve">通所介護Ⅴ</t>
  </si>
  <si>
    <t xml:space="preserve">通所介護R8</t>
  </si>
  <si>
    <t xml:space="preserve">15</t>
  </si>
  <si>
    <t xml:space="preserve">福島県</t>
  </si>
  <si>
    <t xml:space="preserve">帯広市</t>
  </si>
  <si>
    <t xml:space="preserve">墨田区</t>
  </si>
  <si>
    <t xml:space="preserve">地域密着型通所介護</t>
  </si>
  <si>
    <t xml:space="preserve">地域密着型通所介護Ⅴ</t>
  </si>
  <si>
    <t xml:space="preserve">サービス提供体制強化加算Ⅲイ又はロ</t>
  </si>
  <si>
    <t xml:space="preserve">地域密着型通所介護R8</t>
  </si>
  <si>
    <t xml:space="preserve">78</t>
  </si>
  <si>
    <t xml:space="preserve">茨城県</t>
  </si>
  <si>
    <t xml:space="preserve">北見市</t>
  </si>
  <si>
    <t xml:space="preserve">江東区</t>
  </si>
  <si>
    <t xml:space="preserve">通所リハビリテーション</t>
  </si>
  <si>
    <t xml:space="preserve">通所リハビリテーションⅤ</t>
  </si>
  <si>
    <t xml:space="preserve">通所リハビリテーションR8</t>
  </si>
  <si>
    <t xml:space="preserve">キャリアパス要件Ⅰ・Ⅱ_加算対象</t>
  </si>
  <si>
    <t xml:space="preserve">16</t>
  </si>
  <si>
    <t xml:space="preserve">栃木県</t>
  </si>
  <si>
    <t xml:space="preserve">夕張市</t>
  </si>
  <si>
    <t xml:space="preserve">品川区</t>
  </si>
  <si>
    <t xml:space="preserve">介護予防通所リハビリテーション</t>
  </si>
  <si>
    <t xml:space="preserve">介護予防通所リハビリテーションⅤ</t>
  </si>
  <si>
    <t xml:space="preserve">介護予防通所リハビリテーションR8</t>
  </si>
  <si>
    <t xml:space="preserve">66</t>
  </si>
  <si>
    <t xml:space="preserve">群馬県</t>
  </si>
  <si>
    <t xml:space="preserve">岩見沢市</t>
  </si>
  <si>
    <t xml:space="preserve">目黒区</t>
  </si>
  <si>
    <t xml:space="preserve">特定施設入居者生活介護（短期利用型）</t>
  </si>
  <si>
    <t xml:space="preserve">特定施設入居者生活介護</t>
  </si>
  <si>
    <t xml:space="preserve">特定施設入居者生活介護Ⅴ</t>
  </si>
  <si>
    <t xml:space="preserve">入居継続支援加算Ⅰ又はⅡ</t>
  </si>
  <si>
    <t xml:space="preserve">特定施設入居者生活介護R8</t>
  </si>
  <si>
    <t xml:space="preserve">生産性向上推進体制加算Ⅰ又はⅡを算定済</t>
  </si>
  <si>
    <t xml:space="preserve">生産性向上推進体制加算Ⅰ又はⅡの算定を誓約</t>
  </si>
  <si>
    <t xml:space="preserve">33</t>
  </si>
  <si>
    <t xml:space="preserve">埼玉県</t>
  </si>
  <si>
    <t xml:space="preserve">網走市</t>
  </si>
  <si>
    <t xml:space="preserve">大田区</t>
  </si>
  <si>
    <t xml:space="preserve">特定施設入居者生活介護_短期利用型_Ⅴ</t>
  </si>
  <si>
    <t xml:space="preserve">特定施設入居者生活介護_短期利用型_R8</t>
  </si>
  <si>
    <t xml:space="preserve">27</t>
  </si>
  <si>
    <t xml:space="preserve">短期利用型</t>
  </si>
  <si>
    <t xml:space="preserve">千葉県</t>
  </si>
  <si>
    <t xml:space="preserve">留萌市</t>
  </si>
  <si>
    <t xml:space="preserve">世田谷区</t>
  </si>
  <si>
    <t xml:space="preserve">介護予防特定施設入居者生活介護</t>
  </si>
  <si>
    <t xml:space="preserve">介護予防特定施設入居者生活介護Ⅴ</t>
  </si>
  <si>
    <t xml:space="preserve">介護予防特定施設入居者生活介護R8</t>
  </si>
  <si>
    <t xml:space="preserve">35</t>
  </si>
  <si>
    <t xml:space="preserve">苫小牧市</t>
  </si>
  <si>
    <t xml:space="preserve">渋谷区</t>
  </si>
  <si>
    <t xml:space="preserve">地域密着型特定施設入居者生活介護</t>
  </si>
  <si>
    <t xml:space="preserve">地域密着型特定施設入居者生活介護_Ⅴ</t>
  </si>
  <si>
    <t xml:space="preserve">地域密着型特定施設入居者生活介護R8</t>
  </si>
  <si>
    <t xml:space="preserve">キャリアパス要件Ⅰ・Ⅱ_加算対象外</t>
  </si>
  <si>
    <t xml:space="preserve">36</t>
  </si>
  <si>
    <t xml:space="preserve">神奈川県</t>
  </si>
  <si>
    <t xml:space="preserve">稚内市</t>
  </si>
  <si>
    <t xml:space="preserve">中野区</t>
  </si>
  <si>
    <t xml:space="preserve">地域密着型特定施設入居者生活介護（短期利用型）</t>
  </si>
  <si>
    <t xml:space="preserve">地域密着型特定施設入居者生活介護_短期利用型_Ⅴ</t>
  </si>
  <si>
    <t xml:space="preserve">地域密着型特定施設入居者生活介護_短期利用型_R8</t>
  </si>
  <si>
    <t xml:space="preserve">28</t>
  </si>
  <si>
    <t xml:space="preserve">新潟県</t>
  </si>
  <si>
    <t xml:space="preserve">美唄市</t>
  </si>
  <si>
    <t xml:space="preserve">杉並区</t>
  </si>
  <si>
    <t xml:space="preserve">認知症対応型通所介護</t>
  </si>
  <si>
    <t xml:space="preserve">認知症対応型通所介護Ⅴ</t>
  </si>
  <si>
    <t xml:space="preserve">認知症対応型通所介護R8</t>
  </si>
  <si>
    <t xml:space="preserve">72</t>
  </si>
  <si>
    <t xml:space="preserve">富山県</t>
  </si>
  <si>
    <t xml:space="preserve">芦別市</t>
  </si>
  <si>
    <t xml:space="preserve">豊島区</t>
  </si>
  <si>
    <t xml:space="preserve">介護予防認知症対応型通所介護</t>
  </si>
  <si>
    <t xml:space="preserve">介護予防認知症対応型通所介護Ⅴ</t>
  </si>
  <si>
    <t xml:space="preserve">介護予防認知症対応型通所介護R8</t>
  </si>
  <si>
    <t xml:space="preserve">74</t>
  </si>
  <si>
    <t xml:space="preserve">石川県</t>
  </si>
  <si>
    <t xml:space="preserve">江別市</t>
  </si>
  <si>
    <t xml:space="preserve">北区</t>
  </si>
  <si>
    <t xml:space="preserve">小規模多機能型居宅介護</t>
  </si>
  <si>
    <t xml:space="preserve">小規模多機能型居宅介護Ⅴ</t>
  </si>
  <si>
    <t xml:space="preserve">小規模多機能型居宅介護R8</t>
  </si>
  <si>
    <t xml:space="preserve">73</t>
  </si>
  <si>
    <t xml:space="preserve">福井県</t>
  </si>
  <si>
    <t xml:space="preserve">赤平市</t>
  </si>
  <si>
    <t xml:space="preserve">荒川区</t>
  </si>
  <si>
    <t xml:space="preserve">小規模多機能型居宅介護（短期利用型）</t>
  </si>
  <si>
    <t xml:space="preserve">小規模多機能型居宅介護_短期利用型_Ⅴ</t>
  </si>
  <si>
    <t xml:space="preserve">小規模多機能型居宅介護_短期利用型_R8</t>
  </si>
  <si>
    <t xml:space="preserve">68</t>
  </si>
  <si>
    <t xml:space="preserve">山梨県</t>
  </si>
  <si>
    <t xml:space="preserve">紋別市</t>
  </si>
  <si>
    <t xml:space="preserve">板橋区</t>
  </si>
  <si>
    <t xml:space="preserve">介護予防小規模多機能型居宅介護</t>
  </si>
  <si>
    <t xml:space="preserve">介護予防小規模多機能型居宅介護Ⅴ</t>
  </si>
  <si>
    <t xml:space="preserve">介護予防小規模多機能型居宅介護R8</t>
  </si>
  <si>
    <t xml:space="preserve">75</t>
  </si>
  <si>
    <t xml:space="preserve">長野県</t>
  </si>
  <si>
    <t xml:space="preserve">士別市</t>
  </si>
  <si>
    <t xml:space="preserve">練馬区</t>
  </si>
  <si>
    <t xml:space="preserve">介護予防小規模多機能型居宅介護（短期利用型）</t>
  </si>
  <si>
    <t xml:space="preserve">介護予防小規模多機能型居宅介護_短期利用型_Ⅴ</t>
  </si>
  <si>
    <t xml:space="preserve">介護予防小規模多機能型居宅介護_短期利用型_R8</t>
  </si>
  <si>
    <t xml:space="preserve">69</t>
  </si>
  <si>
    <t xml:space="preserve">介護予防・短期利用型</t>
  </si>
  <si>
    <t xml:space="preserve">岐阜県</t>
  </si>
  <si>
    <t xml:space="preserve">名寄市</t>
  </si>
  <si>
    <t xml:space="preserve">足立区</t>
  </si>
  <si>
    <t xml:space="preserve">看護小規模多機能型居宅介護</t>
  </si>
  <si>
    <t xml:space="preserve">複合型サービス_看護小規模多機能型居宅介護_Ⅴ</t>
  </si>
  <si>
    <t xml:space="preserve">複合型サービス_看護小規模多機能型居宅介護_R8</t>
  </si>
  <si>
    <t xml:space="preserve">77</t>
  </si>
  <si>
    <t xml:space="preserve">静岡県</t>
  </si>
  <si>
    <t xml:space="preserve">三笠市</t>
  </si>
  <si>
    <t xml:space="preserve">葛飾区</t>
  </si>
  <si>
    <t xml:space="preserve">看護小規模多機能型居宅介護（短期利用型）</t>
  </si>
  <si>
    <t xml:space="preserve">複合型サービス_看護小規模多機能型居宅介護・短期利用型_Ⅴ</t>
  </si>
  <si>
    <t xml:space="preserve">複合型サービス_看護小規模多機能型居宅介護・短期利用型_R8</t>
  </si>
  <si>
    <t xml:space="preserve">その他（小規模等により適用除外）</t>
  </si>
  <si>
    <t xml:space="preserve">79</t>
  </si>
  <si>
    <t xml:space="preserve">愛知県</t>
  </si>
  <si>
    <t xml:space="preserve">根室市</t>
  </si>
  <si>
    <t xml:space="preserve">江戸川区</t>
  </si>
  <si>
    <t xml:space="preserve">認知症対応型共同生活介護</t>
  </si>
  <si>
    <t xml:space="preserve">認知症対応型共同生活介護Ⅴ</t>
  </si>
  <si>
    <t xml:space="preserve">認知症対応型共同生活介護R8</t>
  </si>
  <si>
    <t xml:space="preserve">32</t>
  </si>
  <si>
    <t xml:space="preserve">三重県</t>
  </si>
  <si>
    <t xml:space="preserve">千歳市</t>
  </si>
  <si>
    <t xml:space="preserve">2級地</t>
  </si>
  <si>
    <t xml:space="preserve">調布市</t>
  </si>
  <si>
    <t xml:space="preserve">認知症対応型共同生活介護（短期利用型）</t>
  </si>
  <si>
    <t xml:space="preserve">認知症対応型共同生活介護_短期利用型_Ⅴ</t>
  </si>
  <si>
    <t xml:space="preserve">認知症対応型共同生活介護_短期利用型_R8</t>
  </si>
  <si>
    <t xml:space="preserve">38</t>
  </si>
  <si>
    <t xml:space="preserve">滋賀県</t>
  </si>
  <si>
    <t xml:space="preserve">滝川市</t>
  </si>
  <si>
    <t xml:space="preserve">町田市</t>
  </si>
  <si>
    <t xml:space="preserve">介護予防認知症対応型共同生活介護</t>
  </si>
  <si>
    <t xml:space="preserve">介護予防認知症対応型共同生活介護Ⅴ</t>
  </si>
  <si>
    <t xml:space="preserve">介護予防認知症対応型共同生活介護R8</t>
  </si>
  <si>
    <t xml:space="preserve">37</t>
  </si>
  <si>
    <t xml:space="preserve">京都府</t>
  </si>
  <si>
    <t xml:space="preserve">砂川市</t>
  </si>
  <si>
    <t xml:space="preserve">狛江市</t>
  </si>
  <si>
    <t xml:space="preserve">介護予防認知症対応型共同生活介護（短期利用型）</t>
  </si>
  <si>
    <t xml:space="preserve">介護予防認知症対応型共同生活介護_短期利用型_Ⅴ</t>
  </si>
  <si>
    <t xml:space="preserve">介護予防認知症対応型共同生活介護_短期利用型_R8</t>
  </si>
  <si>
    <t xml:space="preserve">39</t>
  </si>
  <si>
    <t xml:space="preserve">大阪府</t>
  </si>
  <si>
    <t xml:space="preserve">歌志内市</t>
  </si>
  <si>
    <t xml:space="preserve">多摩市</t>
  </si>
  <si>
    <t xml:space="preserve">介護老人福祉施設</t>
  </si>
  <si>
    <t xml:space="preserve">介護老人福祉施設サービスⅤ</t>
  </si>
  <si>
    <t xml:space="preserve">日常生活継続支援加算Ⅰ又はⅡ</t>
  </si>
  <si>
    <t xml:space="preserve">介護老人福祉施設サービスR8</t>
  </si>
  <si>
    <t xml:space="preserve">51</t>
  </si>
  <si>
    <t xml:space="preserve">兵庫県</t>
  </si>
  <si>
    <t xml:space="preserve">深川市</t>
  </si>
  <si>
    <t xml:space="preserve">横浜市</t>
  </si>
  <si>
    <t xml:space="preserve">地域密着型介護老人福祉施設</t>
  </si>
  <si>
    <t xml:space="preserve">地域密着型介護老人福祉施設Ⅴ</t>
  </si>
  <si>
    <t xml:space="preserve">地域密着型介護老人福祉施設R8</t>
  </si>
  <si>
    <t xml:space="preserve">54</t>
  </si>
  <si>
    <t xml:space="preserve">奈良県</t>
  </si>
  <si>
    <t xml:space="preserve">富良野市</t>
  </si>
  <si>
    <t xml:space="preserve">川崎市</t>
  </si>
  <si>
    <t xml:space="preserve">短期入所生活介護</t>
  </si>
  <si>
    <t xml:space="preserve">短期入所生活介護Ⅴ</t>
  </si>
  <si>
    <t xml:space="preserve">併設本体施設において処遇改善加算Ⅰの届出あり</t>
  </si>
  <si>
    <t xml:space="preserve">短期入所生活介護R8</t>
  </si>
  <si>
    <t xml:space="preserve">21</t>
  </si>
  <si>
    <t xml:space="preserve">和歌山県</t>
  </si>
  <si>
    <t xml:space="preserve">登別市</t>
  </si>
  <si>
    <t xml:space="preserve">大阪市</t>
  </si>
  <si>
    <t xml:space="preserve">介護予防短期入所生活介護</t>
  </si>
  <si>
    <t xml:space="preserve">介護予防短期入所生活介護Ⅴ</t>
  </si>
  <si>
    <t xml:space="preserve">介護予防短期入所生活介護R8</t>
  </si>
  <si>
    <t xml:space="preserve">24</t>
  </si>
  <si>
    <t xml:space="preserve">鳥取県</t>
  </si>
  <si>
    <t xml:space="preserve">恵庭市</t>
  </si>
  <si>
    <t xml:space="preserve">3級地</t>
  </si>
  <si>
    <t xml:space="preserve">さいたま市</t>
  </si>
  <si>
    <t xml:space="preserve">介護老人保健施設</t>
  </si>
  <si>
    <t xml:space="preserve">介護老人保健施設サービスⅤ</t>
  </si>
  <si>
    <t xml:space="preserve">介護老人保健施設サービスR8</t>
  </si>
  <si>
    <t xml:space="preserve">52</t>
  </si>
  <si>
    <t xml:space="preserve">島根県</t>
  </si>
  <si>
    <t xml:space="preserve">伊達市</t>
  </si>
  <si>
    <t xml:space="preserve">千葉市</t>
  </si>
  <si>
    <t xml:space="preserve">短期入所療養介護（老健）</t>
  </si>
  <si>
    <t xml:space="preserve">短期入所療養介護_介護老人保健施設_Ⅴ</t>
  </si>
  <si>
    <t xml:space="preserve">短期入所療養介護_介護老人保健施設_R8</t>
  </si>
  <si>
    <t xml:space="preserve">22</t>
  </si>
  <si>
    <t xml:space="preserve">岡山県</t>
  </si>
  <si>
    <t xml:space="preserve">北広島市</t>
  </si>
  <si>
    <t xml:space="preserve">浦安市</t>
  </si>
  <si>
    <t xml:space="preserve">介護予防短期入所療養介護（老健）</t>
  </si>
  <si>
    <t xml:space="preserve">介護予防短期入所療養介護_介護老人保健施設_Ⅴ</t>
  </si>
  <si>
    <t xml:space="preserve">介護予防短期入所療養介護_介護老人保健施設_R8</t>
  </si>
  <si>
    <t xml:space="preserve">25</t>
  </si>
  <si>
    <t xml:space="preserve">広島県</t>
  </si>
  <si>
    <t xml:space="preserve">石狩市</t>
  </si>
  <si>
    <t xml:space="preserve">八王子市</t>
  </si>
  <si>
    <t xml:space="preserve">短期入所療養介護 （病院等)</t>
  </si>
  <si>
    <t xml:space="preserve">短期入所療養介護_病院等_老健以外__Ⅴ</t>
  </si>
  <si>
    <t xml:space="preserve">短期入所療養介護_病院等_老健以外__R8</t>
  </si>
  <si>
    <t xml:space="preserve">23</t>
  </si>
  <si>
    <t xml:space="preserve">山口県</t>
  </si>
  <si>
    <t xml:space="preserve">北斗市</t>
  </si>
  <si>
    <t xml:space="preserve">武蔵野市</t>
  </si>
  <si>
    <t xml:space="preserve">介護予防短期入所療養介護 （病院等)</t>
  </si>
  <si>
    <t xml:space="preserve">介護予防短期入所療養介護_病院等_老健以外__Ⅴ</t>
  </si>
  <si>
    <t xml:space="preserve">介護予防短期入所療養介護_病院等_老健以外__R8</t>
  </si>
  <si>
    <t xml:space="preserve">26</t>
  </si>
  <si>
    <t xml:space="preserve">徳島県</t>
  </si>
  <si>
    <t xml:space="preserve">当別町</t>
  </si>
  <si>
    <t xml:space="preserve">三鷹市</t>
  </si>
  <si>
    <t xml:space="preserve">介護医療院</t>
  </si>
  <si>
    <t xml:space="preserve">介護医療院サービスⅤ</t>
  </si>
  <si>
    <t xml:space="preserve">介護医療院サービスR8</t>
  </si>
  <si>
    <t xml:space="preserve">55</t>
  </si>
  <si>
    <t xml:space="preserve">香川県</t>
  </si>
  <si>
    <t xml:space="preserve">新篠津村</t>
  </si>
  <si>
    <t xml:space="preserve">青梅市</t>
  </si>
  <si>
    <t xml:space="preserve">短期入所療養介護 （医療院)</t>
  </si>
  <si>
    <t xml:space="preserve">短期入所療養介護_介護医療院_Ⅴ</t>
  </si>
  <si>
    <t xml:space="preserve">短期入所療養介護_介護医療院_R8</t>
  </si>
  <si>
    <t xml:space="preserve">2A</t>
  </si>
  <si>
    <t xml:space="preserve">愛媛県</t>
  </si>
  <si>
    <t xml:space="preserve">松前町</t>
  </si>
  <si>
    <t xml:space="preserve">府中市</t>
  </si>
  <si>
    <t xml:space="preserve">介護予防短期入所療養介護 （医療院)</t>
  </si>
  <si>
    <t xml:space="preserve">介護予防短期入所療養介護_介護医療院_Ⅴ</t>
  </si>
  <si>
    <t xml:space="preserve">介護予防短期入所療養介護_介護医療院_R8</t>
  </si>
  <si>
    <t xml:space="preserve">2B</t>
  </si>
  <si>
    <t xml:space="preserve">高知県</t>
  </si>
  <si>
    <t xml:space="preserve">福島町</t>
  </si>
  <si>
    <t xml:space="preserve">小金井市</t>
  </si>
  <si>
    <t xml:space="preserve">訪問型サービス（独自）</t>
  </si>
  <si>
    <t xml:space="preserve">訪問型サービス_独自_Ⅴ</t>
  </si>
  <si>
    <t xml:space="preserve">併設本体事業所において処遇改善加算Ⅰの届出あり</t>
  </si>
  <si>
    <t xml:space="preserve">特定事業所加算Ⅰ又はⅡに準じる市町村独自の加算</t>
  </si>
  <si>
    <t xml:space="preserve">訪問型サービス_独自_R8</t>
  </si>
  <si>
    <t xml:space="preserve">A2</t>
  </si>
  <si>
    <t xml:space="preserve">総合事業</t>
  </si>
  <si>
    <t xml:space="preserve">福岡県</t>
  </si>
  <si>
    <t xml:space="preserve">知内町</t>
  </si>
  <si>
    <t xml:space="preserve">小平市</t>
  </si>
  <si>
    <t xml:space="preserve">訪問型サービス（独自／定率）</t>
  </si>
  <si>
    <t xml:space="preserve">訪問型サービス_独自_定率_Ⅴ</t>
  </si>
  <si>
    <t xml:space="preserve">訪問型サービス_独自_定率_R8</t>
  </si>
  <si>
    <t xml:space="preserve">A3</t>
  </si>
  <si>
    <t xml:space="preserve">佐賀県</t>
  </si>
  <si>
    <t xml:space="preserve">木古内町</t>
  </si>
  <si>
    <t xml:space="preserve">日野市</t>
  </si>
  <si>
    <t xml:space="preserve">訪問型サービス（独自／定額）</t>
  </si>
  <si>
    <t xml:space="preserve">訪問型サービス_独自_定額_Ⅴ</t>
  </si>
  <si>
    <t xml:space="preserve">訪問型サービス_独自_定額_R8</t>
  </si>
  <si>
    <t xml:space="preserve">A4</t>
  </si>
  <si>
    <t xml:space="preserve">長崎県</t>
  </si>
  <si>
    <t xml:space="preserve">七飯町</t>
  </si>
  <si>
    <t xml:space="preserve">東村山市</t>
  </si>
  <si>
    <t xml:space="preserve">通所型サービス（独自）（19人以上）</t>
  </si>
  <si>
    <t xml:space="preserve">通所型サービス_独自_19人以上_Ⅴ</t>
  </si>
  <si>
    <t xml:space="preserve">サービス提供体制強化加算Ⅰ又はⅡに準じる市町村独自の加算</t>
  </si>
  <si>
    <t xml:space="preserve">通所型サービス_独自__19人以上_R8</t>
  </si>
  <si>
    <t xml:space="preserve">A6</t>
  </si>
  <si>
    <t xml:space="preserve">熊本県</t>
  </si>
  <si>
    <t xml:space="preserve">鹿部町</t>
  </si>
  <si>
    <t xml:space="preserve">国分寺市</t>
  </si>
  <si>
    <t xml:space="preserve">通所型サービス（独自／定率）（19人以上）</t>
  </si>
  <si>
    <t xml:space="preserve">通所型サービス_独自_定率_19人以上_Ⅴ</t>
  </si>
  <si>
    <t xml:space="preserve">通所型サービス_独自_定率__19人以上_R8</t>
  </si>
  <si>
    <t xml:space="preserve">A7</t>
  </si>
  <si>
    <t xml:space="preserve">大分県</t>
  </si>
  <si>
    <t xml:space="preserve">森町</t>
  </si>
  <si>
    <t xml:space="preserve">国立市</t>
  </si>
  <si>
    <t xml:space="preserve">通所型サービス（独自／定額）（19人以上）</t>
  </si>
  <si>
    <t xml:space="preserve">通所型サービス_独自_定額_19人以上_Ⅴ</t>
  </si>
  <si>
    <t xml:space="preserve">通所型サービス_独自_定額__19人以上_R8</t>
  </si>
  <si>
    <t xml:space="preserve">A8</t>
  </si>
  <si>
    <t xml:space="preserve">宮崎県</t>
  </si>
  <si>
    <t xml:space="preserve">八雲町</t>
  </si>
  <si>
    <t xml:space="preserve">清瀬市</t>
  </si>
  <si>
    <t xml:space="preserve">通所型サービス（独自）（19人未満）</t>
  </si>
  <si>
    <t xml:space="preserve">通所型サービス_独自_19人未満_Ⅴ</t>
  </si>
  <si>
    <t xml:space="preserve">通所型サービス_独自__19人未満_R8</t>
  </si>
  <si>
    <t xml:space="preserve">鹿児島県</t>
  </si>
  <si>
    <t xml:space="preserve">長万部町</t>
  </si>
  <si>
    <t xml:space="preserve">東久留米市</t>
  </si>
  <si>
    <t xml:space="preserve">通所型サービス（独自／定率）（19人未満）</t>
  </si>
  <si>
    <t xml:space="preserve">通所型サービス_独自_定率_19人未満</t>
  </si>
  <si>
    <t xml:space="preserve">通所型サービス_独自_定率__19人未満_R8</t>
  </si>
  <si>
    <t xml:space="preserve">沖縄県</t>
  </si>
  <si>
    <t xml:space="preserve">江差町</t>
  </si>
  <si>
    <t xml:space="preserve">稲城市</t>
  </si>
  <si>
    <t xml:space="preserve">通所型サービス（独自／定額）（19人未満）</t>
  </si>
  <si>
    <t xml:space="preserve">通所型サービス_独自_定額_19人未満_Ⅴ</t>
  </si>
  <si>
    <t xml:space="preserve">通所型サービス_独自_定額__19人未満__R8</t>
  </si>
  <si>
    <t xml:space="preserve">上ノ国町</t>
  </si>
  <si>
    <t xml:space="preserve">西東京市</t>
  </si>
  <si>
    <t xml:space="preserve">介護予防ケアマネジメント</t>
  </si>
  <si>
    <t xml:space="preserve">AF</t>
  </si>
  <si>
    <t xml:space="preserve">厚沢部町</t>
  </si>
  <si>
    <t xml:space="preserve">鎌倉市</t>
  </si>
  <si>
    <t xml:space="preserve">訪問看護</t>
  </si>
  <si>
    <t xml:space="preserve">注１　地域密着型通所介護のサービス提供体制強化加算Ⅲイ又はロは療養通所介護費を算定する場合のみ</t>
  </si>
  <si>
    <t xml:space="preserve">乙部町</t>
  </si>
  <si>
    <t xml:space="preserve">厚木市</t>
  </si>
  <si>
    <t xml:space="preserve">介護予防訪問看護</t>
  </si>
  <si>
    <t xml:space="preserve">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</si>
  <si>
    <t xml:space="preserve">奥尻町</t>
  </si>
  <si>
    <t xml:space="preserve">名古屋市</t>
  </si>
  <si>
    <t xml:space="preserve">訪問リハビリテーション</t>
  </si>
  <si>
    <t xml:space="preserve">今金町</t>
  </si>
  <si>
    <t xml:space="preserve">刈谷市</t>
  </si>
  <si>
    <t xml:space="preserve">介護予防訪問リハビリテーション</t>
  </si>
  <si>
    <t xml:space="preserve">せたな町</t>
  </si>
  <si>
    <t xml:space="preserve">豊田市</t>
  </si>
  <si>
    <t xml:space="preserve">居宅介護支援</t>
  </si>
  <si>
    <t xml:space="preserve">島牧村</t>
  </si>
  <si>
    <t xml:space="preserve">守口市</t>
  </si>
  <si>
    <t xml:space="preserve">介護予防支援</t>
  </si>
  <si>
    <t xml:space="preserve">寿都町</t>
  </si>
  <si>
    <t xml:space="preserve">大東市</t>
  </si>
  <si>
    <t xml:space="preserve">黒松内町</t>
  </si>
  <si>
    <t xml:space="preserve">門真市</t>
  </si>
  <si>
    <t xml:space="preserve">蘭越町</t>
  </si>
  <si>
    <t xml:space="preserve">西宮市</t>
  </si>
  <si>
    <t xml:space="preserve">ニセコ町</t>
  </si>
  <si>
    <t xml:space="preserve">芦屋市</t>
  </si>
  <si>
    <t xml:space="preserve">真狩村</t>
  </si>
  <si>
    <t xml:space="preserve">宝塚市</t>
  </si>
  <si>
    <t xml:space="preserve">留寿都村</t>
  </si>
  <si>
    <t xml:space="preserve">4級地</t>
  </si>
  <si>
    <t xml:space="preserve">牛久市</t>
  </si>
  <si>
    <t xml:space="preserve">喜茂別町</t>
  </si>
  <si>
    <t xml:space="preserve">朝霞市</t>
  </si>
  <si>
    <t xml:space="preserve">京極町</t>
  </si>
  <si>
    <t xml:space="preserve">志木市</t>
  </si>
  <si>
    <t xml:space="preserve">倶知安町</t>
  </si>
  <si>
    <t xml:space="preserve">和光市</t>
  </si>
  <si>
    <t xml:space="preserve">共和町</t>
  </si>
  <si>
    <t xml:space="preserve">船橋市</t>
  </si>
  <si>
    <t xml:space="preserve">岩内町</t>
  </si>
  <si>
    <t xml:space="preserve">成田市</t>
  </si>
  <si>
    <t xml:space="preserve">泊村</t>
  </si>
  <si>
    <t xml:space="preserve">習志野市</t>
  </si>
  <si>
    <t xml:space="preserve">神恵内村</t>
  </si>
  <si>
    <t xml:space="preserve">立川市</t>
  </si>
  <si>
    <t xml:space="preserve">積丹町</t>
  </si>
  <si>
    <t xml:space="preserve">昭島市</t>
  </si>
  <si>
    <t xml:space="preserve">古平町</t>
  </si>
  <si>
    <t xml:space="preserve">東大和市</t>
  </si>
  <si>
    <t xml:space="preserve">仁木町</t>
  </si>
  <si>
    <t xml:space="preserve">相模原市</t>
  </si>
  <si>
    <t xml:space="preserve">余市町</t>
  </si>
  <si>
    <t xml:space="preserve">横須賀市</t>
  </si>
  <si>
    <t xml:space="preserve">赤井川村</t>
  </si>
  <si>
    <t xml:space="preserve">藤沢市</t>
  </si>
  <si>
    <t xml:space="preserve">南幌町</t>
  </si>
  <si>
    <t xml:space="preserve">逗子市</t>
  </si>
  <si>
    <t xml:space="preserve">奈井江町</t>
  </si>
  <si>
    <t xml:space="preserve">三浦市</t>
  </si>
  <si>
    <t xml:space="preserve">上砂川町</t>
  </si>
  <si>
    <t xml:space="preserve">海老名市</t>
  </si>
  <si>
    <t xml:space="preserve">由仁町</t>
  </si>
  <si>
    <t xml:space="preserve">豊中市</t>
  </si>
  <si>
    <t xml:space="preserve">長沼町</t>
  </si>
  <si>
    <t xml:space="preserve">池田市</t>
  </si>
  <si>
    <t xml:space="preserve">栗山町</t>
  </si>
  <si>
    <t xml:space="preserve">吹田市</t>
  </si>
  <si>
    <t xml:space="preserve">月形町</t>
  </si>
  <si>
    <t xml:space="preserve">高槻市</t>
  </si>
  <si>
    <t xml:space="preserve">浦臼町</t>
  </si>
  <si>
    <t xml:space="preserve">寝屋川市</t>
  </si>
  <si>
    <t xml:space="preserve">新十津川町</t>
  </si>
  <si>
    <t xml:space="preserve">箕面市</t>
  </si>
  <si>
    <t xml:space="preserve">妹背牛町</t>
  </si>
  <si>
    <t xml:space="preserve">四條畷市</t>
  </si>
  <si>
    <t xml:space="preserve">秩父別町</t>
  </si>
  <si>
    <t xml:space="preserve">神戸市</t>
  </si>
  <si>
    <t xml:space="preserve">雨竜町</t>
  </si>
  <si>
    <t xml:space="preserve">5級地</t>
  </si>
  <si>
    <t xml:space="preserve">水戸市</t>
  </si>
  <si>
    <t xml:space="preserve">北竜町</t>
  </si>
  <si>
    <t xml:space="preserve">日立市</t>
  </si>
  <si>
    <t xml:space="preserve">沼田町</t>
  </si>
  <si>
    <t xml:space="preserve">龍ケ崎市</t>
  </si>
  <si>
    <t xml:space="preserve">鷹栖町</t>
  </si>
  <si>
    <t xml:space="preserve">取手市</t>
  </si>
  <si>
    <t xml:space="preserve">東神楽町</t>
  </si>
  <si>
    <t xml:space="preserve">つくば市</t>
  </si>
  <si>
    <t xml:space="preserve">当麻町</t>
  </si>
  <si>
    <t xml:space="preserve">守谷市</t>
  </si>
  <si>
    <t xml:space="preserve">比布町</t>
  </si>
  <si>
    <t xml:space="preserve">川口市</t>
  </si>
  <si>
    <t xml:space="preserve">愛別町</t>
  </si>
  <si>
    <t xml:space="preserve">草加市</t>
  </si>
  <si>
    <t xml:space="preserve">上川町</t>
  </si>
  <si>
    <t xml:space="preserve">戸田市</t>
  </si>
  <si>
    <t xml:space="preserve">東川町</t>
  </si>
  <si>
    <t xml:space="preserve">新座市</t>
  </si>
  <si>
    <t xml:space="preserve">美瑛町</t>
  </si>
  <si>
    <t xml:space="preserve">八潮市</t>
  </si>
  <si>
    <t xml:space="preserve">上富良野町</t>
  </si>
  <si>
    <t xml:space="preserve">ふじみ野市</t>
  </si>
  <si>
    <t xml:space="preserve">中富良野町</t>
  </si>
  <si>
    <t xml:space="preserve">市川市</t>
  </si>
  <si>
    <t xml:space="preserve">南富良野町</t>
  </si>
  <si>
    <t xml:space="preserve">松戸市</t>
  </si>
  <si>
    <t xml:space="preserve">占冠村</t>
  </si>
  <si>
    <t xml:space="preserve">佐倉市</t>
  </si>
  <si>
    <t xml:space="preserve">和寒町</t>
  </si>
  <si>
    <t xml:space="preserve">市原市</t>
  </si>
  <si>
    <t xml:space="preserve">剣淵町</t>
  </si>
  <si>
    <t xml:space="preserve">八千代市</t>
  </si>
  <si>
    <t xml:space="preserve">下川町</t>
  </si>
  <si>
    <t xml:space="preserve">四街道市</t>
  </si>
  <si>
    <t xml:space="preserve">美深町</t>
  </si>
  <si>
    <t xml:space="preserve">袖ケ浦市</t>
  </si>
  <si>
    <t xml:space="preserve">音威子府村</t>
  </si>
  <si>
    <t xml:space="preserve">印西市</t>
  </si>
  <si>
    <t xml:space="preserve">中川町</t>
  </si>
  <si>
    <t xml:space="preserve">栄町</t>
  </si>
  <si>
    <t xml:space="preserve">幌加内町</t>
  </si>
  <si>
    <t xml:space="preserve">福生市</t>
  </si>
  <si>
    <t xml:space="preserve">増毛町</t>
  </si>
  <si>
    <t xml:space="preserve">あきる野市</t>
  </si>
  <si>
    <t xml:space="preserve">小平町</t>
  </si>
  <si>
    <t xml:space="preserve">日の出町</t>
  </si>
  <si>
    <t xml:space="preserve">苫前町</t>
  </si>
  <si>
    <t xml:space="preserve">平塚市</t>
  </si>
  <si>
    <t xml:space="preserve">羽幌町</t>
  </si>
  <si>
    <t xml:space="preserve">小田原市</t>
  </si>
  <si>
    <t xml:space="preserve">初山別村</t>
  </si>
  <si>
    <t xml:space="preserve">茅ヶ崎市</t>
  </si>
  <si>
    <t xml:space="preserve">遠別町</t>
  </si>
  <si>
    <t xml:space="preserve">大和市</t>
  </si>
  <si>
    <t xml:space="preserve">天塩町</t>
  </si>
  <si>
    <t xml:space="preserve">伊勢原市</t>
  </si>
  <si>
    <t xml:space="preserve">猿払村</t>
  </si>
  <si>
    <t xml:space="preserve">座間市</t>
  </si>
  <si>
    <t xml:space="preserve">浜頓別町</t>
  </si>
  <si>
    <t xml:space="preserve">綾瀬市</t>
  </si>
  <si>
    <t xml:space="preserve">中頓別町</t>
  </si>
  <si>
    <t xml:space="preserve">葉山町</t>
  </si>
  <si>
    <t xml:space="preserve">枝幸町</t>
  </si>
  <si>
    <t xml:space="preserve">寒川町</t>
  </si>
  <si>
    <t xml:space="preserve">豊富町</t>
  </si>
  <si>
    <t xml:space="preserve">愛川町</t>
  </si>
  <si>
    <t xml:space="preserve">礼文町</t>
  </si>
  <si>
    <t xml:space="preserve">知立市</t>
  </si>
  <si>
    <t xml:space="preserve">利尻町</t>
  </si>
  <si>
    <t xml:space="preserve">豊明市</t>
  </si>
  <si>
    <t xml:space="preserve">利尻富士町</t>
  </si>
  <si>
    <t xml:space="preserve">みよし市</t>
  </si>
  <si>
    <t xml:space="preserve">幌延町</t>
  </si>
  <si>
    <t xml:space="preserve">大津市</t>
  </si>
  <si>
    <t xml:space="preserve">美幌町</t>
  </si>
  <si>
    <t xml:space="preserve">草津市</t>
  </si>
  <si>
    <t xml:space="preserve">津別町</t>
  </si>
  <si>
    <t xml:space="preserve">栗東市</t>
  </si>
  <si>
    <t xml:space="preserve">斜里町</t>
  </si>
  <si>
    <t xml:space="preserve">京都市</t>
  </si>
  <si>
    <t xml:space="preserve">清里町</t>
  </si>
  <si>
    <t xml:space="preserve">長岡京市</t>
  </si>
  <si>
    <t xml:space="preserve">小清水町</t>
  </si>
  <si>
    <t xml:space="preserve">堺市</t>
  </si>
  <si>
    <t xml:space="preserve">訓子府町</t>
  </si>
  <si>
    <t xml:space="preserve">枚方市</t>
  </si>
  <si>
    <t xml:space="preserve">置戸町</t>
  </si>
  <si>
    <t xml:space="preserve">茨木市</t>
  </si>
  <si>
    <t xml:space="preserve">佐呂間町</t>
  </si>
  <si>
    <t xml:space="preserve">八尾市</t>
  </si>
  <si>
    <t xml:space="preserve">遠軽町</t>
  </si>
  <si>
    <t xml:space="preserve">松原市</t>
  </si>
  <si>
    <t xml:space="preserve">湧別町</t>
  </si>
  <si>
    <t xml:space="preserve">摂津市</t>
  </si>
  <si>
    <t xml:space="preserve">滝上町</t>
  </si>
  <si>
    <t xml:space="preserve">高石市</t>
  </si>
  <si>
    <t xml:space="preserve">興部町</t>
  </si>
  <si>
    <t xml:space="preserve">東大阪市</t>
  </si>
  <si>
    <t xml:space="preserve">西興部村</t>
  </si>
  <si>
    <t xml:space="preserve">交野市</t>
  </si>
  <si>
    <t xml:space="preserve">雄武町</t>
  </si>
  <si>
    <t xml:space="preserve">尼崎市</t>
  </si>
  <si>
    <t xml:space="preserve">大空町</t>
  </si>
  <si>
    <t xml:space="preserve">伊丹市</t>
  </si>
  <si>
    <t xml:space="preserve">豊浦町</t>
  </si>
  <si>
    <t xml:space="preserve">川西市</t>
  </si>
  <si>
    <t xml:space="preserve">壮瞥町</t>
  </si>
  <si>
    <t xml:space="preserve">三田市</t>
  </si>
  <si>
    <t xml:space="preserve">白老町</t>
  </si>
  <si>
    <t xml:space="preserve">広島市</t>
  </si>
  <si>
    <t xml:space="preserve">厚真町</t>
  </si>
  <si>
    <t xml:space="preserve">府中町</t>
  </si>
  <si>
    <t xml:space="preserve">洞爺湖町</t>
  </si>
  <si>
    <t xml:space="preserve">福岡市</t>
  </si>
  <si>
    <t xml:space="preserve">安平町</t>
  </si>
  <si>
    <t xml:space="preserve">春日市</t>
  </si>
  <si>
    <t xml:space="preserve">むかわ町</t>
  </si>
  <si>
    <t xml:space="preserve">6級地</t>
  </si>
  <si>
    <t xml:space="preserve">仙台市</t>
  </si>
  <si>
    <t xml:space="preserve">日高町</t>
  </si>
  <si>
    <t xml:space="preserve">多賀城市</t>
  </si>
  <si>
    <t xml:space="preserve">平取町</t>
  </si>
  <si>
    <t xml:space="preserve">土浦市</t>
  </si>
  <si>
    <t xml:space="preserve">新冠町</t>
  </si>
  <si>
    <t xml:space="preserve">古河市</t>
  </si>
  <si>
    <t xml:space="preserve">浦河町</t>
  </si>
  <si>
    <t xml:space="preserve">利根町</t>
  </si>
  <si>
    <t xml:space="preserve">様似町</t>
  </si>
  <si>
    <t xml:space="preserve">宇都宮市</t>
  </si>
  <si>
    <t xml:space="preserve">えりも町</t>
  </si>
  <si>
    <t xml:space="preserve">野木町</t>
  </si>
  <si>
    <t xml:space="preserve">新ひだか町</t>
  </si>
  <si>
    <t xml:space="preserve">高崎市</t>
  </si>
  <si>
    <t xml:space="preserve">音更町</t>
  </si>
  <si>
    <t xml:space="preserve">川越市</t>
  </si>
  <si>
    <t xml:space="preserve">士幌町</t>
  </si>
  <si>
    <t xml:space="preserve">行田市</t>
  </si>
  <si>
    <t xml:space="preserve">上士幌町</t>
  </si>
  <si>
    <t xml:space="preserve">所沢市</t>
  </si>
  <si>
    <t xml:space="preserve">鹿追町</t>
  </si>
  <si>
    <t xml:space="preserve">飯能市</t>
  </si>
  <si>
    <t xml:space="preserve">新得町</t>
  </si>
  <si>
    <t xml:space="preserve">加須市</t>
  </si>
  <si>
    <t xml:space="preserve">清水町</t>
  </si>
  <si>
    <t xml:space="preserve">東松山市</t>
  </si>
  <si>
    <t xml:space="preserve">芽室町</t>
  </si>
  <si>
    <t xml:space="preserve">春日部市</t>
  </si>
  <si>
    <t xml:space="preserve">中札内村</t>
  </si>
  <si>
    <t xml:space="preserve">狭山市</t>
  </si>
  <si>
    <t xml:space="preserve">更別村</t>
  </si>
  <si>
    <t xml:space="preserve">羽生市</t>
  </si>
  <si>
    <t xml:space="preserve">大樹町</t>
  </si>
  <si>
    <t xml:space="preserve">鴻巣市</t>
  </si>
  <si>
    <t xml:space="preserve">広尾町</t>
  </si>
  <si>
    <t xml:space="preserve">上尾市</t>
  </si>
  <si>
    <t xml:space="preserve">幕別町</t>
  </si>
  <si>
    <t xml:space="preserve">越谷市</t>
  </si>
  <si>
    <t xml:space="preserve">池田町</t>
  </si>
  <si>
    <t xml:space="preserve">蕨市</t>
  </si>
  <si>
    <t xml:space="preserve">豊頃町</t>
  </si>
  <si>
    <t xml:space="preserve">入間市</t>
  </si>
  <si>
    <t xml:space="preserve">本別町</t>
  </si>
  <si>
    <t xml:space="preserve">桶川市</t>
  </si>
  <si>
    <t xml:space="preserve">足寄町</t>
  </si>
  <si>
    <t xml:space="preserve">久喜市</t>
  </si>
  <si>
    <t xml:space="preserve">陸別町</t>
  </si>
  <si>
    <t xml:space="preserve">北本市</t>
  </si>
  <si>
    <t xml:space="preserve">浦幌町</t>
  </si>
  <si>
    <t xml:space="preserve">富士見市</t>
  </si>
  <si>
    <t xml:space="preserve">釧路町</t>
  </si>
  <si>
    <t xml:space="preserve">三郷市</t>
  </si>
  <si>
    <t xml:space="preserve">厚岸町</t>
  </si>
  <si>
    <t xml:space="preserve">蓮田市</t>
  </si>
  <si>
    <t xml:space="preserve">浜中町</t>
  </si>
  <si>
    <t xml:space="preserve">坂戸市</t>
  </si>
  <si>
    <t xml:space="preserve">標茶町</t>
  </si>
  <si>
    <t xml:space="preserve">幸手市</t>
  </si>
  <si>
    <t xml:space="preserve">弟子屈町</t>
  </si>
  <si>
    <t xml:space="preserve">鶴ヶ島市</t>
  </si>
  <si>
    <t xml:space="preserve">鶴居村</t>
  </si>
  <si>
    <t xml:space="preserve">吉川市</t>
  </si>
  <si>
    <t xml:space="preserve">白糠町</t>
  </si>
  <si>
    <t xml:space="preserve">白岡市</t>
  </si>
  <si>
    <t xml:space="preserve">別海町</t>
  </si>
  <si>
    <t xml:space="preserve">伊奈町</t>
  </si>
  <si>
    <t xml:space="preserve">中標津町</t>
  </si>
  <si>
    <t xml:space="preserve">三芳町</t>
  </si>
  <si>
    <t xml:space="preserve">標津町</t>
  </si>
  <si>
    <t xml:space="preserve">宮代町</t>
  </si>
  <si>
    <t xml:space="preserve">羅臼町</t>
  </si>
  <si>
    <t xml:space="preserve">杉戸町</t>
  </si>
  <si>
    <t xml:space="preserve">色丹村</t>
  </si>
  <si>
    <t xml:space="preserve">松伏町</t>
  </si>
  <si>
    <t xml:space="preserve">木更津市</t>
  </si>
  <si>
    <t xml:space="preserve">留夜別村</t>
  </si>
  <si>
    <t xml:space="preserve">野田市</t>
  </si>
  <si>
    <t xml:space="preserve">留別村</t>
  </si>
  <si>
    <t xml:space="preserve">茂原市</t>
  </si>
  <si>
    <t xml:space="preserve">紗那村</t>
  </si>
  <si>
    <t xml:space="preserve">柏市</t>
  </si>
  <si>
    <t xml:space="preserve">蘂取村</t>
  </si>
  <si>
    <t xml:space="preserve">流山市</t>
  </si>
  <si>
    <t xml:space="preserve">青森市</t>
  </si>
  <si>
    <t xml:space="preserve">我孫子市</t>
  </si>
  <si>
    <t xml:space="preserve">弘前市</t>
  </si>
  <si>
    <t xml:space="preserve">鎌ケ谷市</t>
  </si>
  <si>
    <t xml:space="preserve">八戸市</t>
  </si>
  <si>
    <t xml:space="preserve">白井市</t>
  </si>
  <si>
    <t xml:space="preserve">黒石市</t>
  </si>
  <si>
    <t xml:space="preserve">酒々井町</t>
  </si>
  <si>
    <t xml:space="preserve">五所川原市</t>
  </si>
  <si>
    <t xml:space="preserve">武蔵村山市</t>
  </si>
  <si>
    <t xml:space="preserve">十和田市</t>
  </si>
  <si>
    <t xml:space="preserve">羽村市</t>
  </si>
  <si>
    <t xml:space="preserve">三沢市</t>
  </si>
  <si>
    <t xml:space="preserve">瑞穂町</t>
  </si>
  <si>
    <t xml:space="preserve">むつ市</t>
  </si>
  <si>
    <t xml:space="preserve">奥多摩町</t>
  </si>
  <si>
    <t xml:space="preserve">つがる市</t>
  </si>
  <si>
    <t xml:space="preserve">檜原村</t>
  </si>
  <si>
    <t xml:space="preserve">平川市</t>
  </si>
  <si>
    <t xml:space="preserve">秦野市</t>
  </si>
  <si>
    <t xml:space="preserve">平内町</t>
  </si>
  <si>
    <t xml:space="preserve">大磯町</t>
  </si>
  <si>
    <t xml:space="preserve">今別町</t>
  </si>
  <si>
    <t xml:space="preserve">二宮町</t>
  </si>
  <si>
    <t xml:space="preserve">蓬田村</t>
  </si>
  <si>
    <t xml:space="preserve">中井町</t>
  </si>
  <si>
    <t xml:space="preserve">外ヶ浜町</t>
  </si>
  <si>
    <t xml:space="preserve">清川村</t>
  </si>
  <si>
    <t xml:space="preserve">鰺ヶ沢町</t>
  </si>
  <si>
    <t xml:space="preserve">岐阜市</t>
  </si>
  <si>
    <t xml:space="preserve">深浦町</t>
  </si>
  <si>
    <t xml:space="preserve">静岡市</t>
  </si>
  <si>
    <t xml:space="preserve">西目屋村</t>
  </si>
  <si>
    <t xml:space="preserve">岡崎市</t>
  </si>
  <si>
    <t xml:space="preserve">藤崎町</t>
  </si>
  <si>
    <t xml:space="preserve">一宮市</t>
  </si>
  <si>
    <t xml:space="preserve">大鰐町</t>
  </si>
  <si>
    <t xml:space="preserve">瀬戸市</t>
  </si>
  <si>
    <t xml:space="preserve">田舎館村</t>
  </si>
  <si>
    <t xml:space="preserve">春日井市</t>
  </si>
  <si>
    <t xml:space="preserve">板柳町</t>
  </si>
  <si>
    <t xml:space="preserve">津島市</t>
  </si>
  <si>
    <t xml:space="preserve">鶴田町</t>
  </si>
  <si>
    <t xml:space="preserve">碧南市</t>
  </si>
  <si>
    <t xml:space="preserve">中泊町</t>
  </si>
  <si>
    <t xml:space="preserve">安城市</t>
  </si>
  <si>
    <t xml:space="preserve">野辺地町</t>
  </si>
  <si>
    <t xml:space="preserve">西尾市</t>
  </si>
  <si>
    <t xml:space="preserve">七戸町</t>
  </si>
  <si>
    <t xml:space="preserve">犬山市</t>
  </si>
  <si>
    <t xml:space="preserve">六戸町</t>
  </si>
  <si>
    <t xml:space="preserve">江南市</t>
  </si>
  <si>
    <t xml:space="preserve">横浜町</t>
  </si>
  <si>
    <t xml:space="preserve">稲沢市</t>
  </si>
  <si>
    <t xml:space="preserve">東北町</t>
  </si>
  <si>
    <t xml:space="preserve">尾張旭市</t>
  </si>
  <si>
    <t xml:space="preserve">六ヶ所村</t>
  </si>
  <si>
    <t xml:space="preserve">岩倉市</t>
  </si>
  <si>
    <t xml:space="preserve">おいらせ町</t>
  </si>
  <si>
    <t xml:space="preserve">日進市</t>
  </si>
  <si>
    <t xml:space="preserve">大間町</t>
  </si>
  <si>
    <t xml:space="preserve">愛西市</t>
  </si>
  <si>
    <t xml:space="preserve">東通村</t>
  </si>
  <si>
    <t xml:space="preserve">清須市</t>
  </si>
  <si>
    <t xml:space="preserve">風間浦村</t>
  </si>
  <si>
    <t xml:space="preserve">北名古屋市</t>
  </si>
  <si>
    <t xml:space="preserve">佐井村</t>
  </si>
  <si>
    <t xml:space="preserve">弥富市</t>
  </si>
  <si>
    <t xml:space="preserve">三戸町</t>
  </si>
  <si>
    <t xml:space="preserve">あま市</t>
  </si>
  <si>
    <t xml:space="preserve">五戸町</t>
  </si>
  <si>
    <t xml:space="preserve">長久手市</t>
  </si>
  <si>
    <t xml:space="preserve">田子町</t>
  </si>
  <si>
    <t xml:space="preserve">東郷町</t>
  </si>
  <si>
    <t xml:space="preserve">南部町</t>
  </si>
  <si>
    <t xml:space="preserve">大治町</t>
  </si>
  <si>
    <t xml:space="preserve">階上町</t>
  </si>
  <si>
    <t xml:space="preserve">蟹江町</t>
  </si>
  <si>
    <t xml:space="preserve">新郷村</t>
  </si>
  <si>
    <t xml:space="preserve">豊山町</t>
  </si>
  <si>
    <t xml:space="preserve">盛岡市</t>
  </si>
  <si>
    <t xml:space="preserve">飛島村</t>
  </si>
  <si>
    <t xml:space="preserve">宮古市</t>
  </si>
  <si>
    <t xml:space="preserve">津市</t>
  </si>
  <si>
    <t xml:space="preserve">大船渡市</t>
  </si>
  <si>
    <t xml:space="preserve">四日市市</t>
  </si>
  <si>
    <t xml:space="preserve">花巻市</t>
  </si>
  <si>
    <t xml:space="preserve">桑名市</t>
  </si>
  <si>
    <t xml:space="preserve">北上市</t>
  </si>
  <si>
    <t xml:space="preserve">鈴鹿市</t>
  </si>
  <si>
    <t xml:space="preserve">久慈市</t>
  </si>
  <si>
    <t xml:space="preserve">亀山市</t>
  </si>
  <si>
    <t xml:space="preserve">遠野市</t>
  </si>
  <si>
    <t xml:space="preserve">彦根市</t>
  </si>
  <si>
    <t xml:space="preserve">一関市</t>
  </si>
  <si>
    <t xml:space="preserve">守山市</t>
  </si>
  <si>
    <t xml:space="preserve">陸前高田市</t>
  </si>
  <si>
    <t xml:space="preserve">甲賀市</t>
  </si>
  <si>
    <t xml:space="preserve">釜石市</t>
  </si>
  <si>
    <t xml:space="preserve">宇治市</t>
  </si>
  <si>
    <t xml:space="preserve">二戸市</t>
  </si>
  <si>
    <t xml:space="preserve">亀岡市</t>
  </si>
  <si>
    <t xml:space="preserve">八幡平市</t>
  </si>
  <si>
    <t xml:space="preserve">城陽市</t>
  </si>
  <si>
    <t xml:space="preserve">奥州市</t>
  </si>
  <si>
    <t xml:space="preserve">向日市</t>
  </si>
  <si>
    <t xml:space="preserve">滝沢市</t>
  </si>
  <si>
    <t xml:space="preserve">八幡市</t>
  </si>
  <si>
    <t xml:space="preserve">雫石町</t>
  </si>
  <si>
    <t xml:space="preserve">京田辺市</t>
  </si>
  <si>
    <t xml:space="preserve">葛巻町</t>
  </si>
  <si>
    <t xml:space="preserve">木津川市</t>
  </si>
  <si>
    <t xml:space="preserve">岩手町</t>
  </si>
  <si>
    <t xml:space="preserve">大山崎町</t>
  </si>
  <si>
    <t xml:space="preserve">紫波町</t>
  </si>
  <si>
    <t xml:space="preserve">精華町</t>
  </si>
  <si>
    <t xml:space="preserve">矢巾町</t>
  </si>
  <si>
    <t xml:space="preserve">岸和田市</t>
  </si>
  <si>
    <t xml:space="preserve">西和賀町</t>
  </si>
  <si>
    <t xml:space="preserve">泉大津市</t>
  </si>
  <si>
    <t xml:space="preserve">金ケ崎町</t>
  </si>
  <si>
    <t xml:space="preserve">貝塚市</t>
  </si>
  <si>
    <t xml:space="preserve">平泉町</t>
  </si>
  <si>
    <t xml:space="preserve">泉佐野市</t>
  </si>
  <si>
    <t xml:space="preserve">住田町</t>
  </si>
  <si>
    <t xml:space="preserve">富田林市</t>
  </si>
  <si>
    <t xml:space="preserve">大槌町</t>
  </si>
  <si>
    <t xml:space="preserve">河内長野市</t>
  </si>
  <si>
    <t xml:space="preserve">山田町</t>
  </si>
  <si>
    <t xml:space="preserve">和泉市</t>
  </si>
  <si>
    <t xml:space="preserve">岩泉町</t>
  </si>
  <si>
    <t xml:space="preserve">柏原市</t>
  </si>
  <si>
    <t xml:space="preserve">田野畑村</t>
  </si>
  <si>
    <t xml:space="preserve">羽曳野市</t>
  </si>
  <si>
    <t xml:space="preserve">普代村</t>
  </si>
  <si>
    <t xml:space="preserve">藤井寺市</t>
  </si>
  <si>
    <t xml:space="preserve">軽米町</t>
  </si>
  <si>
    <t xml:space="preserve">泉南市</t>
  </si>
  <si>
    <t xml:space="preserve">野田村</t>
  </si>
  <si>
    <t xml:space="preserve">大阪狭山市</t>
  </si>
  <si>
    <t xml:space="preserve">九戸村</t>
  </si>
  <si>
    <t xml:space="preserve">阪南市</t>
  </si>
  <si>
    <t xml:space="preserve">洋野町</t>
  </si>
  <si>
    <t xml:space="preserve">島本町</t>
  </si>
  <si>
    <t xml:space="preserve">一戸町</t>
  </si>
  <si>
    <t xml:space="preserve">豊能町</t>
  </si>
  <si>
    <t xml:space="preserve">能勢町</t>
  </si>
  <si>
    <t xml:space="preserve">石巻市</t>
  </si>
  <si>
    <t xml:space="preserve">忠岡町</t>
  </si>
  <si>
    <t xml:space="preserve">塩竈市</t>
  </si>
  <si>
    <t xml:space="preserve">熊取町</t>
  </si>
  <si>
    <t xml:space="preserve">気仙沼市</t>
  </si>
  <si>
    <t xml:space="preserve">田尻町</t>
  </si>
  <si>
    <t xml:space="preserve">白石市</t>
  </si>
  <si>
    <t xml:space="preserve">岬町</t>
  </si>
  <si>
    <t xml:space="preserve">名取市</t>
  </si>
  <si>
    <t xml:space="preserve">太子町</t>
  </si>
  <si>
    <t xml:space="preserve">角田市</t>
  </si>
  <si>
    <t xml:space="preserve">河南町</t>
  </si>
  <si>
    <t xml:space="preserve">千早赤阪村</t>
  </si>
  <si>
    <t xml:space="preserve">岩沼市</t>
  </si>
  <si>
    <t xml:space="preserve">明石市</t>
  </si>
  <si>
    <t xml:space="preserve">登米市</t>
  </si>
  <si>
    <t xml:space="preserve">猪名川町</t>
  </si>
  <si>
    <t xml:space="preserve">栗原市</t>
  </si>
  <si>
    <t xml:space="preserve">奈良市</t>
  </si>
  <si>
    <t xml:space="preserve">東松島市</t>
  </si>
  <si>
    <t xml:space="preserve">大和郡山市</t>
  </si>
  <si>
    <t xml:space="preserve">大崎市</t>
  </si>
  <si>
    <t xml:space="preserve">生駒市</t>
  </si>
  <si>
    <t xml:space="preserve">富谷市</t>
  </si>
  <si>
    <t xml:space="preserve">和歌山市</t>
  </si>
  <si>
    <t xml:space="preserve">蔵王町</t>
  </si>
  <si>
    <t xml:space="preserve">橋本市</t>
  </si>
  <si>
    <t xml:space="preserve">七ヶ宿町</t>
  </si>
  <si>
    <t xml:space="preserve">大野城市</t>
  </si>
  <si>
    <t xml:space="preserve">大河原町</t>
  </si>
  <si>
    <t xml:space="preserve">太宰府市</t>
  </si>
  <si>
    <t xml:space="preserve">村田町</t>
  </si>
  <si>
    <t xml:space="preserve">福津市</t>
  </si>
  <si>
    <t xml:space="preserve">柴田町</t>
  </si>
  <si>
    <t xml:space="preserve">糸島市</t>
  </si>
  <si>
    <t xml:space="preserve">川崎町</t>
  </si>
  <si>
    <t xml:space="preserve">那珂川市</t>
  </si>
  <si>
    <t xml:space="preserve">丸森町</t>
  </si>
  <si>
    <t xml:space="preserve">粕屋町</t>
  </si>
  <si>
    <t xml:space="preserve">亘理町</t>
  </si>
  <si>
    <t xml:space="preserve">7級地</t>
  </si>
  <si>
    <t xml:space="preserve">山元町</t>
  </si>
  <si>
    <t xml:space="preserve">結城市</t>
  </si>
  <si>
    <t xml:space="preserve">松島町</t>
  </si>
  <si>
    <t xml:space="preserve">下妻市</t>
  </si>
  <si>
    <t xml:space="preserve">七ヶ浜町</t>
  </si>
  <si>
    <t xml:space="preserve">常総市</t>
  </si>
  <si>
    <t xml:space="preserve">利府町</t>
  </si>
  <si>
    <t xml:space="preserve">笠間市</t>
  </si>
  <si>
    <t xml:space="preserve">大和町</t>
  </si>
  <si>
    <t xml:space="preserve">ひたちなか市</t>
  </si>
  <si>
    <t xml:space="preserve">大郷町</t>
  </si>
  <si>
    <t xml:space="preserve">那珂市</t>
  </si>
  <si>
    <t xml:space="preserve">大衡村</t>
  </si>
  <si>
    <t xml:space="preserve">筑西市</t>
  </si>
  <si>
    <t xml:space="preserve">色麻町</t>
  </si>
  <si>
    <t xml:space="preserve">坂東市</t>
  </si>
  <si>
    <t xml:space="preserve">加美町</t>
  </si>
  <si>
    <t xml:space="preserve">稲敷市</t>
  </si>
  <si>
    <t xml:space="preserve">涌谷町</t>
  </si>
  <si>
    <t xml:space="preserve">つくばみらい市</t>
  </si>
  <si>
    <t xml:space="preserve">美里町</t>
  </si>
  <si>
    <t xml:space="preserve">大洗町</t>
  </si>
  <si>
    <t xml:space="preserve">女川町</t>
  </si>
  <si>
    <t xml:space="preserve">阿見町</t>
  </si>
  <si>
    <t xml:space="preserve">南三陸町</t>
  </si>
  <si>
    <t xml:space="preserve">河内町</t>
  </si>
  <si>
    <t xml:space="preserve">秋田市</t>
  </si>
  <si>
    <t xml:space="preserve">八千代町</t>
  </si>
  <si>
    <t xml:space="preserve">能代市</t>
  </si>
  <si>
    <t xml:space="preserve">五霞町</t>
  </si>
  <si>
    <t xml:space="preserve">横手市</t>
  </si>
  <si>
    <t xml:space="preserve">境町</t>
  </si>
  <si>
    <t xml:space="preserve">大館市</t>
  </si>
  <si>
    <t xml:space="preserve">栃木市</t>
  </si>
  <si>
    <t xml:space="preserve">男鹿市</t>
  </si>
  <si>
    <t xml:space="preserve">鹿沼市</t>
  </si>
  <si>
    <t xml:space="preserve">湯沢市</t>
  </si>
  <si>
    <t xml:space="preserve">日光市</t>
  </si>
  <si>
    <t xml:space="preserve">鹿角市</t>
  </si>
  <si>
    <t xml:space="preserve">小山市</t>
  </si>
  <si>
    <t xml:space="preserve">由利本荘市</t>
  </si>
  <si>
    <t xml:space="preserve">真岡市</t>
  </si>
  <si>
    <t xml:space="preserve">潟上市</t>
  </si>
  <si>
    <t xml:space="preserve">大田原市</t>
  </si>
  <si>
    <t xml:space="preserve">大仙市</t>
  </si>
  <si>
    <t xml:space="preserve">さくら市</t>
  </si>
  <si>
    <t xml:space="preserve">北秋田市</t>
  </si>
  <si>
    <t xml:space="preserve">下野市</t>
  </si>
  <si>
    <t xml:space="preserve">にかほ市</t>
  </si>
  <si>
    <t xml:space="preserve">壬生町</t>
  </si>
  <si>
    <t xml:space="preserve">仙北市</t>
  </si>
  <si>
    <t xml:space="preserve">前橋市</t>
  </si>
  <si>
    <t xml:space="preserve">小坂町</t>
  </si>
  <si>
    <t xml:space="preserve">伊勢崎市</t>
  </si>
  <si>
    <t xml:space="preserve">上小阿仁村</t>
  </si>
  <si>
    <t xml:space="preserve">太田市</t>
  </si>
  <si>
    <t xml:space="preserve">藤里町</t>
  </si>
  <si>
    <t xml:space="preserve">渋川市</t>
  </si>
  <si>
    <t xml:space="preserve">三種町</t>
  </si>
  <si>
    <t xml:space="preserve">榛東村</t>
  </si>
  <si>
    <t xml:space="preserve">八峰町</t>
  </si>
  <si>
    <t xml:space="preserve">吉岡町</t>
  </si>
  <si>
    <t xml:space="preserve">五城目町</t>
  </si>
  <si>
    <t xml:space="preserve">玉村町</t>
  </si>
  <si>
    <t xml:space="preserve">八郎潟町</t>
  </si>
  <si>
    <t xml:space="preserve">熊谷市</t>
  </si>
  <si>
    <t xml:space="preserve">井川町</t>
  </si>
  <si>
    <t xml:space="preserve">深谷市</t>
  </si>
  <si>
    <t xml:space="preserve">大潟村</t>
  </si>
  <si>
    <t xml:space="preserve">日高市</t>
  </si>
  <si>
    <t xml:space="preserve">美郷町</t>
  </si>
  <si>
    <t xml:space="preserve">毛呂山町</t>
  </si>
  <si>
    <t xml:space="preserve">羽後町</t>
  </si>
  <si>
    <t xml:space="preserve">越生町</t>
  </si>
  <si>
    <t xml:space="preserve">東成瀬村</t>
  </si>
  <si>
    <t xml:space="preserve">滑川町</t>
  </si>
  <si>
    <t xml:space="preserve">山形市</t>
  </si>
  <si>
    <t xml:space="preserve">川島町</t>
  </si>
  <si>
    <t xml:space="preserve">米沢市</t>
  </si>
  <si>
    <t xml:space="preserve">吉見町</t>
  </si>
  <si>
    <t xml:space="preserve">鶴岡市</t>
  </si>
  <si>
    <t xml:space="preserve">鳩山町</t>
  </si>
  <si>
    <t xml:space="preserve">酒田市</t>
  </si>
  <si>
    <t xml:space="preserve">寄居町</t>
  </si>
  <si>
    <t xml:space="preserve">新庄市</t>
  </si>
  <si>
    <t xml:space="preserve">東金市</t>
  </si>
  <si>
    <t xml:space="preserve">寒河江市</t>
  </si>
  <si>
    <t xml:space="preserve">君津市</t>
  </si>
  <si>
    <t xml:space="preserve">上山市</t>
  </si>
  <si>
    <t xml:space="preserve">富津市</t>
  </si>
  <si>
    <t xml:space="preserve">村山市</t>
  </si>
  <si>
    <t xml:space="preserve">八街市</t>
  </si>
  <si>
    <t xml:space="preserve">長井市</t>
  </si>
  <si>
    <t xml:space="preserve">富里市</t>
  </si>
  <si>
    <t xml:space="preserve">天童市</t>
  </si>
  <si>
    <t xml:space="preserve">山武市</t>
  </si>
  <si>
    <t xml:space="preserve">東根市</t>
  </si>
  <si>
    <t xml:space="preserve">大網白里市</t>
  </si>
  <si>
    <t xml:space="preserve">尾花沢市</t>
  </si>
  <si>
    <t xml:space="preserve">長柄町</t>
  </si>
  <si>
    <t xml:space="preserve">南陽市</t>
  </si>
  <si>
    <t xml:space="preserve">長南町</t>
  </si>
  <si>
    <t xml:space="preserve">山辺町</t>
  </si>
  <si>
    <t xml:space="preserve">南足柄市</t>
  </si>
  <si>
    <t xml:space="preserve">中山町</t>
  </si>
  <si>
    <t xml:space="preserve">山北町</t>
  </si>
  <si>
    <t xml:space="preserve">河北町</t>
  </si>
  <si>
    <t xml:space="preserve">箱根町</t>
  </si>
  <si>
    <t xml:space="preserve">西川町</t>
  </si>
  <si>
    <t xml:space="preserve">新潟市</t>
  </si>
  <si>
    <t xml:space="preserve">朝日町</t>
  </si>
  <si>
    <t xml:space="preserve">富山市</t>
  </si>
  <si>
    <t xml:space="preserve">大江町</t>
  </si>
  <si>
    <t xml:space="preserve">金沢市</t>
  </si>
  <si>
    <t xml:space="preserve">大石田町</t>
  </si>
  <si>
    <t xml:space="preserve">内灘町</t>
  </si>
  <si>
    <t xml:space="preserve">金山町</t>
  </si>
  <si>
    <t xml:space="preserve">福井市</t>
  </si>
  <si>
    <t xml:space="preserve">最上町</t>
  </si>
  <si>
    <t xml:space="preserve">甲府市</t>
  </si>
  <si>
    <t xml:space="preserve">舟形町</t>
  </si>
  <si>
    <t xml:space="preserve">南アルプス市</t>
  </si>
  <si>
    <t xml:space="preserve">真室川町</t>
  </si>
  <si>
    <t xml:space="preserve">大蔵村</t>
  </si>
  <si>
    <t xml:space="preserve">長野市</t>
  </si>
  <si>
    <t xml:space="preserve">鮭川村</t>
  </si>
  <si>
    <t xml:space="preserve">松本市</t>
  </si>
  <si>
    <t xml:space="preserve">戸沢村</t>
  </si>
  <si>
    <t xml:space="preserve">塩尻市</t>
  </si>
  <si>
    <t xml:space="preserve">高畠町</t>
  </si>
  <si>
    <t xml:space="preserve">大垣市</t>
  </si>
  <si>
    <t xml:space="preserve">川西町</t>
  </si>
  <si>
    <t xml:space="preserve">多治見市</t>
  </si>
  <si>
    <t xml:space="preserve">小国町</t>
  </si>
  <si>
    <t xml:space="preserve">美濃加茂市</t>
  </si>
  <si>
    <t xml:space="preserve">白鷹町</t>
  </si>
  <si>
    <t xml:space="preserve">各務原市</t>
  </si>
  <si>
    <t xml:space="preserve">飯豊町</t>
  </si>
  <si>
    <t xml:space="preserve">可児市</t>
  </si>
  <si>
    <t xml:space="preserve">三川町</t>
  </si>
  <si>
    <t xml:space="preserve">浜松市</t>
  </si>
  <si>
    <t xml:space="preserve">庄内町</t>
  </si>
  <si>
    <t xml:space="preserve">沼津市</t>
  </si>
  <si>
    <t xml:space="preserve">遊佐町</t>
  </si>
  <si>
    <t xml:space="preserve">三島市</t>
  </si>
  <si>
    <t xml:space="preserve">福島市</t>
  </si>
  <si>
    <t xml:space="preserve">富士宮市</t>
  </si>
  <si>
    <t xml:space="preserve">会津若松市</t>
  </si>
  <si>
    <t xml:space="preserve">島田市</t>
  </si>
  <si>
    <t xml:space="preserve">郡山市</t>
  </si>
  <si>
    <t xml:space="preserve">富士市</t>
  </si>
  <si>
    <t xml:space="preserve">いわき市</t>
  </si>
  <si>
    <t xml:space="preserve">磐田市</t>
  </si>
  <si>
    <t xml:space="preserve">白河市</t>
  </si>
  <si>
    <t xml:space="preserve">焼津市</t>
  </si>
  <si>
    <t xml:space="preserve">須賀川市</t>
  </si>
  <si>
    <t xml:space="preserve">掛川市</t>
  </si>
  <si>
    <t xml:space="preserve">喜多方市</t>
  </si>
  <si>
    <t xml:space="preserve">藤枝市</t>
  </si>
  <si>
    <t xml:space="preserve">相馬市</t>
  </si>
  <si>
    <t xml:space="preserve">御殿場市</t>
  </si>
  <si>
    <t xml:space="preserve">二本松市</t>
  </si>
  <si>
    <t xml:space="preserve">袋井市</t>
  </si>
  <si>
    <t xml:space="preserve">田村市</t>
  </si>
  <si>
    <t xml:space="preserve">裾野市</t>
  </si>
  <si>
    <t xml:space="preserve">南相馬市</t>
  </si>
  <si>
    <t xml:space="preserve">函南町</t>
  </si>
  <si>
    <t xml:space="preserve">本宮市</t>
  </si>
  <si>
    <t xml:space="preserve">長泉町</t>
  </si>
  <si>
    <t xml:space="preserve">桑折町</t>
  </si>
  <si>
    <t xml:space="preserve">小山町</t>
  </si>
  <si>
    <t xml:space="preserve">国見町</t>
  </si>
  <si>
    <t xml:space="preserve">川根本町</t>
  </si>
  <si>
    <t xml:space="preserve">川俣町</t>
  </si>
  <si>
    <t xml:space="preserve">大玉村</t>
  </si>
  <si>
    <t xml:space="preserve">豊橋市</t>
  </si>
  <si>
    <t xml:space="preserve">鏡石町</t>
  </si>
  <si>
    <t xml:space="preserve">半田市</t>
  </si>
  <si>
    <t xml:space="preserve">天栄村</t>
  </si>
  <si>
    <t xml:space="preserve">豊川市</t>
  </si>
  <si>
    <t xml:space="preserve">下郷町</t>
  </si>
  <si>
    <t xml:space="preserve">蒲郡市</t>
  </si>
  <si>
    <t xml:space="preserve">檜枝岐村</t>
  </si>
  <si>
    <t xml:space="preserve">常滑市</t>
  </si>
  <si>
    <t xml:space="preserve">只見町</t>
  </si>
  <si>
    <t xml:space="preserve">小牧市</t>
  </si>
  <si>
    <t xml:space="preserve">南会津町</t>
  </si>
  <si>
    <t xml:space="preserve">新城市</t>
  </si>
  <si>
    <t xml:space="preserve">北塩原村</t>
  </si>
  <si>
    <t xml:space="preserve">東海市</t>
  </si>
  <si>
    <t xml:space="preserve">西会津町</t>
  </si>
  <si>
    <t xml:space="preserve">大府市</t>
  </si>
  <si>
    <t xml:space="preserve">磐梯町</t>
  </si>
  <si>
    <t xml:space="preserve">知多市</t>
  </si>
  <si>
    <t xml:space="preserve">猪苗代町</t>
  </si>
  <si>
    <t xml:space="preserve">高浜市</t>
  </si>
  <si>
    <t xml:space="preserve">会津坂下町</t>
  </si>
  <si>
    <t xml:space="preserve">田原市</t>
  </si>
  <si>
    <t xml:space="preserve">湯川村</t>
  </si>
  <si>
    <t xml:space="preserve">大口町</t>
  </si>
  <si>
    <t xml:space="preserve">柳津町</t>
  </si>
  <si>
    <t xml:space="preserve">扶桑町</t>
  </si>
  <si>
    <t xml:space="preserve">三島町</t>
  </si>
  <si>
    <t xml:space="preserve">阿久比町</t>
  </si>
  <si>
    <t xml:space="preserve">東浦町</t>
  </si>
  <si>
    <t xml:space="preserve">昭和村</t>
  </si>
  <si>
    <t xml:space="preserve">武豊町</t>
  </si>
  <si>
    <t xml:space="preserve">会津美里町</t>
  </si>
  <si>
    <t xml:space="preserve">幸田町</t>
  </si>
  <si>
    <t xml:space="preserve">西郷村</t>
  </si>
  <si>
    <t xml:space="preserve">設楽町</t>
  </si>
  <si>
    <t xml:space="preserve">泉崎村</t>
  </si>
  <si>
    <t xml:space="preserve">東栄町</t>
  </si>
  <si>
    <t xml:space="preserve">中島村</t>
  </si>
  <si>
    <t xml:space="preserve">豊根村</t>
  </si>
  <si>
    <t xml:space="preserve">矢吹町</t>
  </si>
  <si>
    <t xml:space="preserve">名張市</t>
  </si>
  <si>
    <t xml:space="preserve">棚倉町</t>
  </si>
  <si>
    <t xml:space="preserve">いなべ市</t>
  </si>
  <si>
    <t xml:space="preserve">矢祭町</t>
  </si>
  <si>
    <t xml:space="preserve">伊賀市</t>
  </si>
  <si>
    <t xml:space="preserve">塙町</t>
  </si>
  <si>
    <t xml:space="preserve">木曽岬町</t>
  </si>
  <si>
    <t xml:space="preserve">鮫川村</t>
  </si>
  <si>
    <t xml:space="preserve">東員町</t>
  </si>
  <si>
    <t xml:space="preserve">石川町</t>
  </si>
  <si>
    <t xml:space="preserve">菰野町</t>
  </si>
  <si>
    <t xml:space="preserve">玉川村</t>
  </si>
  <si>
    <t xml:space="preserve">平田村</t>
  </si>
  <si>
    <t xml:space="preserve">川越町</t>
  </si>
  <si>
    <t xml:space="preserve">浅川町</t>
  </si>
  <si>
    <t xml:space="preserve">長浜市</t>
  </si>
  <si>
    <t xml:space="preserve">古殿町</t>
  </si>
  <si>
    <t xml:space="preserve">近江八幡市</t>
  </si>
  <si>
    <t xml:space="preserve">三春町</t>
  </si>
  <si>
    <t xml:space="preserve">野洲市</t>
  </si>
  <si>
    <t xml:space="preserve">小野町</t>
  </si>
  <si>
    <t xml:space="preserve">湖南市</t>
  </si>
  <si>
    <t xml:space="preserve">広野町</t>
  </si>
  <si>
    <t xml:space="preserve">高島市</t>
  </si>
  <si>
    <t xml:space="preserve">楢葉町</t>
  </si>
  <si>
    <t xml:space="preserve">東近江市</t>
  </si>
  <si>
    <t xml:space="preserve">富岡町</t>
  </si>
  <si>
    <t xml:space="preserve">日野町</t>
  </si>
  <si>
    <t xml:space="preserve">川内村</t>
  </si>
  <si>
    <t xml:space="preserve">竜王町</t>
  </si>
  <si>
    <t xml:space="preserve">大熊町</t>
  </si>
  <si>
    <t xml:space="preserve">久御山町</t>
  </si>
  <si>
    <t xml:space="preserve">双葉町</t>
  </si>
  <si>
    <t xml:space="preserve">姫路市</t>
  </si>
  <si>
    <t xml:space="preserve">浪江町</t>
  </si>
  <si>
    <t xml:space="preserve">加古川市</t>
  </si>
  <si>
    <t xml:space="preserve">葛尾村</t>
  </si>
  <si>
    <t xml:space="preserve">三木市</t>
  </si>
  <si>
    <t xml:space="preserve">新地町</t>
  </si>
  <si>
    <t xml:space="preserve">高砂市</t>
  </si>
  <si>
    <t xml:space="preserve">飯舘村</t>
  </si>
  <si>
    <t xml:space="preserve">稲美町</t>
  </si>
  <si>
    <t xml:space="preserve">播磨町</t>
  </si>
  <si>
    <t xml:space="preserve">大和高田市</t>
  </si>
  <si>
    <t xml:space="preserve">天理市</t>
  </si>
  <si>
    <t xml:space="preserve">橿原市</t>
  </si>
  <si>
    <t xml:space="preserve">石岡市</t>
  </si>
  <si>
    <t xml:space="preserve">桜井市</t>
  </si>
  <si>
    <t xml:space="preserve">御所市</t>
  </si>
  <si>
    <t xml:space="preserve">香芝市</t>
  </si>
  <si>
    <t xml:space="preserve">葛城市</t>
  </si>
  <si>
    <t xml:space="preserve">宇陀市</t>
  </si>
  <si>
    <t xml:space="preserve">常陸太田市</t>
  </si>
  <si>
    <t xml:space="preserve">山添村</t>
  </si>
  <si>
    <t xml:space="preserve">高萩市</t>
  </si>
  <si>
    <t xml:space="preserve">平群町</t>
  </si>
  <si>
    <t xml:space="preserve">北茨城市</t>
  </si>
  <si>
    <t xml:space="preserve">三郷町</t>
  </si>
  <si>
    <t xml:space="preserve">斑鳩町</t>
  </si>
  <si>
    <t xml:space="preserve">安堵町</t>
  </si>
  <si>
    <t xml:space="preserve">三宅町</t>
  </si>
  <si>
    <t xml:space="preserve">田原本町</t>
  </si>
  <si>
    <t xml:space="preserve">鹿嶋市</t>
  </si>
  <si>
    <t xml:space="preserve">曽爾村</t>
  </si>
  <si>
    <t xml:space="preserve">潮来市</t>
  </si>
  <si>
    <t xml:space="preserve">明日香村</t>
  </si>
  <si>
    <t xml:space="preserve">上牧町</t>
  </si>
  <si>
    <t xml:space="preserve">常陸大宮市</t>
  </si>
  <si>
    <t xml:space="preserve">王寺町</t>
  </si>
  <si>
    <t xml:space="preserve">広陵町</t>
  </si>
  <si>
    <t xml:space="preserve">河合町</t>
  </si>
  <si>
    <t xml:space="preserve">岡山市</t>
  </si>
  <si>
    <t xml:space="preserve">東広島市</t>
  </si>
  <si>
    <t xml:space="preserve">かすみがうら市</t>
  </si>
  <si>
    <t xml:space="preserve">廿日市市</t>
  </si>
  <si>
    <t xml:space="preserve">桜川市</t>
  </si>
  <si>
    <t xml:space="preserve">海田町</t>
  </si>
  <si>
    <t xml:space="preserve">神栖市</t>
  </si>
  <si>
    <t xml:space="preserve">熊野町</t>
  </si>
  <si>
    <t xml:space="preserve">行方市</t>
  </si>
  <si>
    <t xml:space="preserve">坂町</t>
  </si>
  <si>
    <t xml:space="preserve">鉾田市</t>
  </si>
  <si>
    <t xml:space="preserve">周南市</t>
  </si>
  <si>
    <t xml:space="preserve">徳島市</t>
  </si>
  <si>
    <t xml:space="preserve">小美玉市</t>
  </si>
  <si>
    <t xml:space="preserve">高松市</t>
  </si>
  <si>
    <t xml:space="preserve">茨城町</t>
  </si>
  <si>
    <t xml:space="preserve">北九州市</t>
  </si>
  <si>
    <t xml:space="preserve">飯塚市</t>
  </si>
  <si>
    <t xml:space="preserve">城里町</t>
  </si>
  <si>
    <t xml:space="preserve">筑紫野市</t>
  </si>
  <si>
    <t xml:space="preserve">東海村</t>
  </si>
  <si>
    <t xml:space="preserve">古賀市</t>
  </si>
  <si>
    <t xml:space="preserve">大子町</t>
  </si>
  <si>
    <t xml:space="preserve">長崎市</t>
  </si>
  <si>
    <t xml:space="preserve">美浦村</t>
  </si>
  <si>
    <t xml:space="preserve">足利市</t>
  </si>
  <si>
    <t xml:space="preserve">佐野市</t>
  </si>
  <si>
    <t xml:space="preserve">矢板市</t>
  </si>
  <si>
    <t xml:space="preserve">那須塩原市</t>
  </si>
  <si>
    <t xml:space="preserve">那須烏山市</t>
  </si>
  <si>
    <t xml:space="preserve">上三川町</t>
  </si>
  <si>
    <t xml:space="preserve">益子町</t>
  </si>
  <si>
    <t xml:space="preserve">茂木町</t>
  </si>
  <si>
    <t xml:space="preserve">市貝町</t>
  </si>
  <si>
    <t xml:space="preserve">芳賀町</t>
  </si>
  <si>
    <t xml:space="preserve">塩谷町</t>
  </si>
  <si>
    <t xml:space="preserve">高根沢町</t>
  </si>
  <si>
    <t xml:space="preserve">那須町</t>
  </si>
  <si>
    <t xml:space="preserve">那珂川町</t>
  </si>
  <si>
    <t xml:space="preserve">桐生市</t>
  </si>
  <si>
    <t xml:space="preserve">沼田市</t>
  </si>
  <si>
    <t xml:space="preserve">館林市</t>
  </si>
  <si>
    <t xml:space="preserve">藤岡市</t>
  </si>
  <si>
    <t xml:space="preserve">富岡市</t>
  </si>
  <si>
    <t xml:space="preserve">安中市</t>
  </si>
  <si>
    <t xml:space="preserve">みどり市</t>
  </si>
  <si>
    <t xml:space="preserve">上野村</t>
  </si>
  <si>
    <t xml:space="preserve">神流町</t>
  </si>
  <si>
    <t xml:space="preserve">下仁田町</t>
  </si>
  <si>
    <t xml:space="preserve">南牧村</t>
  </si>
  <si>
    <t xml:space="preserve">甘楽町</t>
  </si>
  <si>
    <t xml:space="preserve">中之条町</t>
  </si>
  <si>
    <t xml:space="preserve">長野原町</t>
  </si>
  <si>
    <t xml:space="preserve">嬬恋村</t>
  </si>
  <si>
    <t xml:space="preserve">草津町</t>
  </si>
  <si>
    <t xml:space="preserve">高山村</t>
  </si>
  <si>
    <t xml:space="preserve">東吾妻町</t>
  </si>
  <si>
    <t xml:space="preserve">片品村</t>
  </si>
  <si>
    <t xml:space="preserve">川場村</t>
  </si>
  <si>
    <t xml:space="preserve">みなかみ町</t>
  </si>
  <si>
    <t xml:space="preserve">板倉町</t>
  </si>
  <si>
    <t xml:space="preserve">明和町</t>
  </si>
  <si>
    <t xml:space="preserve">千代田町</t>
  </si>
  <si>
    <t xml:space="preserve">大泉町</t>
  </si>
  <si>
    <t xml:space="preserve">邑楽町</t>
  </si>
  <si>
    <t xml:space="preserve">秩父市</t>
  </si>
  <si>
    <t xml:space="preserve">本庄市</t>
  </si>
  <si>
    <t xml:space="preserve">嵐山町</t>
  </si>
  <si>
    <t xml:space="preserve">小川町</t>
  </si>
  <si>
    <t xml:space="preserve">ときがわ町</t>
  </si>
  <si>
    <t xml:space="preserve">横瀬町</t>
  </si>
  <si>
    <t xml:space="preserve">皆野町</t>
  </si>
  <si>
    <t xml:space="preserve">長瀞町</t>
  </si>
  <si>
    <t xml:space="preserve">小鹿野町</t>
  </si>
  <si>
    <t xml:space="preserve">東秩父村</t>
  </si>
  <si>
    <t xml:space="preserve">神川町</t>
  </si>
  <si>
    <t xml:space="preserve">上里町</t>
  </si>
  <si>
    <t xml:space="preserve">銚子市</t>
  </si>
  <si>
    <t xml:space="preserve">館山市</t>
  </si>
  <si>
    <t xml:space="preserve">旭市</t>
  </si>
  <si>
    <t xml:space="preserve">勝浦市</t>
  </si>
  <si>
    <t xml:space="preserve">鴨川市</t>
  </si>
  <si>
    <t xml:space="preserve">南房総市</t>
  </si>
  <si>
    <t xml:space="preserve">匝瑳市</t>
  </si>
  <si>
    <t xml:space="preserve">香取市</t>
  </si>
  <si>
    <t xml:space="preserve">いすみ市</t>
  </si>
  <si>
    <t xml:space="preserve">神崎町</t>
  </si>
  <si>
    <t xml:space="preserve">多古町</t>
  </si>
  <si>
    <t xml:space="preserve">東庄町</t>
  </si>
  <si>
    <t xml:space="preserve">九十九里町</t>
  </si>
  <si>
    <t xml:space="preserve">芝山町</t>
  </si>
  <si>
    <t xml:space="preserve">横芝光町</t>
  </si>
  <si>
    <t xml:space="preserve">一宮町</t>
  </si>
  <si>
    <t xml:space="preserve">睦沢町</t>
  </si>
  <si>
    <t xml:space="preserve">長生村</t>
  </si>
  <si>
    <t xml:space="preserve">白子町</t>
  </si>
  <si>
    <t xml:space="preserve">大多喜町</t>
  </si>
  <si>
    <t xml:space="preserve">御宿町</t>
  </si>
  <si>
    <t xml:space="preserve">鋸南町</t>
  </si>
  <si>
    <t xml:space="preserve">大島町</t>
  </si>
  <si>
    <t xml:space="preserve">利島村</t>
  </si>
  <si>
    <t xml:space="preserve">新島村</t>
  </si>
  <si>
    <t xml:space="preserve">神津島村</t>
  </si>
  <si>
    <t xml:space="preserve">三宅村</t>
  </si>
  <si>
    <t xml:space="preserve">御蔵島村</t>
  </si>
  <si>
    <t xml:space="preserve">八丈町</t>
  </si>
  <si>
    <t xml:space="preserve">青ヶ島村</t>
  </si>
  <si>
    <t xml:space="preserve">小笠原村</t>
  </si>
  <si>
    <t xml:space="preserve">大井町</t>
  </si>
  <si>
    <t xml:space="preserve">松田町</t>
  </si>
  <si>
    <t xml:space="preserve">開成町</t>
  </si>
  <si>
    <t xml:space="preserve">真鶴町</t>
  </si>
  <si>
    <t xml:space="preserve">湯河原町</t>
  </si>
  <si>
    <t xml:space="preserve">長岡市</t>
  </si>
  <si>
    <t xml:space="preserve">三条市</t>
  </si>
  <si>
    <t xml:space="preserve">柏崎市</t>
  </si>
  <si>
    <t xml:space="preserve">新発田市</t>
  </si>
  <si>
    <t xml:space="preserve">小千谷市</t>
  </si>
  <si>
    <t xml:space="preserve">加茂市</t>
  </si>
  <si>
    <t xml:space="preserve">十日町市</t>
  </si>
  <si>
    <t xml:space="preserve">見附市</t>
  </si>
  <si>
    <t xml:space="preserve">村上市</t>
  </si>
  <si>
    <t xml:space="preserve">燕市</t>
  </si>
  <si>
    <t xml:space="preserve">糸魚川市</t>
  </si>
  <si>
    <t xml:space="preserve">妙高市</t>
  </si>
  <si>
    <t xml:space="preserve">五泉市</t>
  </si>
  <si>
    <t xml:space="preserve">上越市</t>
  </si>
  <si>
    <t xml:space="preserve">阿賀野市</t>
  </si>
  <si>
    <t xml:space="preserve">佐渡市</t>
  </si>
  <si>
    <t xml:space="preserve">魚沼市</t>
  </si>
  <si>
    <t xml:space="preserve">南魚沼市</t>
  </si>
  <si>
    <t xml:space="preserve">胎内市</t>
  </si>
  <si>
    <t xml:space="preserve">聖籠町</t>
  </si>
  <si>
    <t xml:space="preserve">弥彦村</t>
  </si>
  <si>
    <t xml:space="preserve">田上町</t>
  </si>
  <si>
    <t xml:space="preserve">阿賀町</t>
  </si>
  <si>
    <t xml:space="preserve">出雲崎町</t>
  </si>
  <si>
    <t xml:space="preserve">湯沢町</t>
  </si>
  <si>
    <t xml:space="preserve">津南町</t>
  </si>
  <si>
    <t xml:space="preserve">刈羽村</t>
  </si>
  <si>
    <t xml:space="preserve">関川村</t>
  </si>
  <si>
    <t xml:space="preserve">粟島浦村</t>
  </si>
  <si>
    <t xml:space="preserve">高岡市</t>
  </si>
  <si>
    <t xml:space="preserve">魚津市</t>
  </si>
  <si>
    <t xml:space="preserve">氷見市</t>
  </si>
  <si>
    <t xml:space="preserve">滑川市</t>
  </si>
  <si>
    <t xml:space="preserve">黒部市</t>
  </si>
  <si>
    <t xml:space="preserve">砺波市</t>
  </si>
  <si>
    <t xml:space="preserve">小矢部市</t>
  </si>
  <si>
    <t xml:space="preserve">南砺市</t>
  </si>
  <si>
    <t xml:space="preserve">射水市</t>
  </si>
  <si>
    <t xml:space="preserve">舟橋村</t>
  </si>
  <si>
    <t xml:space="preserve">上市町</t>
  </si>
  <si>
    <t xml:space="preserve">立山町</t>
  </si>
  <si>
    <t xml:space="preserve">入善町</t>
  </si>
  <si>
    <t xml:space="preserve">七尾市</t>
  </si>
  <si>
    <t xml:space="preserve">小松市</t>
  </si>
  <si>
    <t xml:space="preserve">輪島市</t>
  </si>
  <si>
    <t xml:space="preserve">珠洲市</t>
  </si>
  <si>
    <t xml:space="preserve">加賀市</t>
  </si>
  <si>
    <t xml:space="preserve">羽咋市</t>
  </si>
  <si>
    <t xml:space="preserve">かほく市</t>
  </si>
  <si>
    <t xml:space="preserve">白山市</t>
  </si>
  <si>
    <t xml:space="preserve">能美市</t>
  </si>
  <si>
    <t xml:space="preserve">野々市市</t>
  </si>
  <si>
    <t xml:space="preserve">川北町</t>
  </si>
  <si>
    <t xml:space="preserve">津幡町</t>
  </si>
  <si>
    <t xml:space="preserve">志賀町</t>
  </si>
  <si>
    <t xml:space="preserve">宝達志水町</t>
  </si>
  <si>
    <t xml:space="preserve">中能登町</t>
  </si>
  <si>
    <t xml:space="preserve">穴水町</t>
  </si>
  <si>
    <t xml:space="preserve">能登町</t>
  </si>
  <si>
    <t xml:space="preserve">敦賀市</t>
  </si>
  <si>
    <t xml:space="preserve">小浜市</t>
  </si>
  <si>
    <t xml:space="preserve">大野市</t>
  </si>
  <si>
    <t xml:space="preserve">勝山市</t>
  </si>
  <si>
    <t xml:space="preserve">鯖江市</t>
  </si>
  <si>
    <t xml:space="preserve">あわら市</t>
  </si>
  <si>
    <t xml:space="preserve">越前市</t>
  </si>
  <si>
    <t xml:space="preserve">坂井市</t>
  </si>
  <si>
    <t xml:space="preserve">永平寺町</t>
  </si>
  <si>
    <t xml:space="preserve">南越前町</t>
  </si>
  <si>
    <t xml:space="preserve">越前町</t>
  </si>
  <si>
    <t xml:space="preserve">美浜町</t>
  </si>
  <si>
    <t xml:space="preserve">高浜町</t>
  </si>
  <si>
    <t xml:space="preserve">おおい町</t>
  </si>
  <si>
    <t xml:space="preserve">若狭町</t>
  </si>
  <si>
    <t xml:space="preserve">富士吉田市</t>
  </si>
  <si>
    <t xml:space="preserve">都留市</t>
  </si>
  <si>
    <t xml:space="preserve">山梨市</t>
  </si>
  <si>
    <t xml:space="preserve">大月市</t>
  </si>
  <si>
    <t xml:space="preserve">韮崎市</t>
  </si>
  <si>
    <t xml:space="preserve">北杜市</t>
  </si>
  <si>
    <t xml:space="preserve">甲斐市</t>
  </si>
  <si>
    <t xml:space="preserve">笛吹市</t>
  </si>
  <si>
    <t xml:space="preserve">上野原市</t>
  </si>
  <si>
    <t xml:space="preserve">甲州市</t>
  </si>
  <si>
    <t xml:space="preserve">中央市</t>
  </si>
  <si>
    <t xml:space="preserve">市川三郷町</t>
  </si>
  <si>
    <t xml:space="preserve">早川町</t>
  </si>
  <si>
    <t xml:space="preserve">身延町</t>
  </si>
  <si>
    <t xml:space="preserve">富士川町</t>
  </si>
  <si>
    <t xml:space="preserve">昭和町</t>
  </si>
  <si>
    <t xml:space="preserve">道志村</t>
  </si>
  <si>
    <t xml:space="preserve">西桂町</t>
  </si>
  <si>
    <t xml:space="preserve">忍野村</t>
  </si>
  <si>
    <t xml:space="preserve">山中湖村</t>
  </si>
  <si>
    <t xml:space="preserve">鳴沢村</t>
  </si>
  <si>
    <t xml:space="preserve">富士河口湖町</t>
  </si>
  <si>
    <t xml:space="preserve">小菅村</t>
  </si>
  <si>
    <t xml:space="preserve">丹波山村</t>
  </si>
  <si>
    <t xml:space="preserve">上田市</t>
  </si>
  <si>
    <t xml:space="preserve">岡谷市</t>
  </si>
  <si>
    <t xml:space="preserve">飯田市</t>
  </si>
  <si>
    <t xml:space="preserve">諏訪市</t>
  </si>
  <si>
    <t xml:space="preserve">須坂市</t>
  </si>
  <si>
    <t xml:space="preserve">小諸市</t>
  </si>
  <si>
    <t xml:space="preserve">伊那市</t>
  </si>
  <si>
    <t xml:space="preserve">駒ヶ根市</t>
  </si>
  <si>
    <t xml:space="preserve">中野市</t>
  </si>
  <si>
    <t xml:space="preserve">大町市</t>
  </si>
  <si>
    <t xml:space="preserve">飯山市</t>
  </si>
  <si>
    <t xml:space="preserve">茅野市</t>
  </si>
  <si>
    <t xml:space="preserve">千曲市</t>
  </si>
  <si>
    <t xml:space="preserve">東御市</t>
  </si>
  <si>
    <t xml:space="preserve">安曇野市</t>
  </si>
  <si>
    <t xml:space="preserve">小海町</t>
  </si>
  <si>
    <t xml:space="preserve">川上村</t>
  </si>
  <si>
    <t xml:space="preserve">南相木村</t>
  </si>
  <si>
    <t xml:space="preserve">北相木村</t>
  </si>
  <si>
    <t xml:space="preserve">佐久穂町</t>
  </si>
  <si>
    <t xml:space="preserve">軽井沢町</t>
  </si>
  <si>
    <t xml:space="preserve">御代田町</t>
  </si>
  <si>
    <t xml:space="preserve">立科町</t>
  </si>
  <si>
    <t xml:space="preserve">青木村</t>
  </si>
  <si>
    <t xml:space="preserve">長和町</t>
  </si>
  <si>
    <t xml:space="preserve">下諏訪町</t>
  </si>
  <si>
    <t xml:space="preserve">富士見町</t>
  </si>
  <si>
    <t xml:space="preserve">原村</t>
  </si>
  <si>
    <t xml:space="preserve">辰野町</t>
  </si>
  <si>
    <t xml:space="preserve">箕輪町</t>
  </si>
  <si>
    <t xml:space="preserve">飯島町</t>
  </si>
  <si>
    <t xml:space="preserve">南箕輪村</t>
  </si>
  <si>
    <t xml:space="preserve">中川村</t>
  </si>
  <si>
    <t xml:space="preserve">宮田村</t>
  </si>
  <si>
    <t xml:space="preserve">松川町</t>
  </si>
  <si>
    <t xml:space="preserve">高森町</t>
  </si>
  <si>
    <t xml:space="preserve">阿南町</t>
  </si>
  <si>
    <t xml:space="preserve">阿智村</t>
  </si>
  <si>
    <t xml:space="preserve">平谷村</t>
  </si>
  <si>
    <t xml:space="preserve">根羽村</t>
  </si>
  <si>
    <t xml:space="preserve">下條村</t>
  </si>
  <si>
    <t xml:space="preserve">売木村</t>
  </si>
  <si>
    <t xml:space="preserve">天龍村</t>
  </si>
  <si>
    <t xml:space="preserve">泰阜村</t>
  </si>
  <si>
    <t xml:space="preserve">喬木村</t>
  </si>
  <si>
    <t xml:space="preserve">豊丘村</t>
  </si>
  <si>
    <t xml:space="preserve">大鹿村</t>
  </si>
  <si>
    <t xml:space="preserve">上松町</t>
  </si>
  <si>
    <t xml:space="preserve">南木曽町</t>
  </si>
  <si>
    <t xml:space="preserve">木祖村</t>
  </si>
  <si>
    <t xml:space="preserve">王滝村</t>
  </si>
  <si>
    <t xml:space="preserve">大桑村</t>
  </si>
  <si>
    <t xml:space="preserve">木曽町</t>
  </si>
  <si>
    <t xml:space="preserve">麻績村</t>
  </si>
  <si>
    <t xml:space="preserve">生坂村</t>
  </si>
  <si>
    <t xml:space="preserve">山形村</t>
  </si>
  <si>
    <t xml:space="preserve">朝日村</t>
  </si>
  <si>
    <t xml:space="preserve">筑北村</t>
  </si>
  <si>
    <t xml:space="preserve">松川村</t>
  </si>
  <si>
    <t xml:space="preserve">白馬村</t>
  </si>
  <si>
    <t xml:space="preserve">小谷村</t>
  </si>
  <si>
    <t xml:space="preserve">坂城町</t>
  </si>
  <si>
    <t xml:space="preserve">小布施町</t>
  </si>
  <si>
    <t xml:space="preserve">山ノ内町</t>
  </si>
  <si>
    <t xml:space="preserve">木島平村</t>
  </si>
  <si>
    <t xml:space="preserve">野沢温泉村</t>
  </si>
  <si>
    <t xml:space="preserve">信濃町</t>
  </si>
  <si>
    <t xml:space="preserve">小川村</t>
  </si>
  <si>
    <t xml:space="preserve">飯綱町</t>
  </si>
  <si>
    <t xml:space="preserve">栄村</t>
  </si>
  <si>
    <t xml:space="preserve">高山市</t>
  </si>
  <si>
    <t xml:space="preserve">関市</t>
  </si>
  <si>
    <t xml:space="preserve">中津川市</t>
  </si>
  <si>
    <t xml:space="preserve">美濃市</t>
  </si>
  <si>
    <t xml:space="preserve">瑞浪市</t>
  </si>
  <si>
    <t xml:space="preserve">羽島市</t>
  </si>
  <si>
    <t xml:space="preserve">恵那市</t>
  </si>
  <si>
    <t xml:space="preserve">土岐市</t>
  </si>
  <si>
    <t xml:space="preserve">山県市</t>
  </si>
  <si>
    <t xml:space="preserve">瑞穂市</t>
  </si>
  <si>
    <t xml:space="preserve">飛騨市</t>
  </si>
  <si>
    <t xml:space="preserve">本巣市</t>
  </si>
  <si>
    <t xml:space="preserve">郡上市</t>
  </si>
  <si>
    <t xml:space="preserve">下呂市</t>
  </si>
  <si>
    <t xml:space="preserve">海津市</t>
  </si>
  <si>
    <t xml:space="preserve">岐南町</t>
  </si>
  <si>
    <t xml:space="preserve">笠松町</t>
  </si>
  <si>
    <t xml:space="preserve">養老町</t>
  </si>
  <si>
    <t xml:space="preserve">垂井町</t>
  </si>
  <si>
    <t xml:space="preserve">関ケ原町</t>
  </si>
  <si>
    <t xml:space="preserve">神戸町</t>
  </si>
  <si>
    <t xml:space="preserve">輪之内町</t>
  </si>
  <si>
    <t xml:space="preserve">安八町</t>
  </si>
  <si>
    <t xml:space="preserve">揖斐川町</t>
  </si>
  <si>
    <t xml:space="preserve">大野町</t>
  </si>
  <si>
    <t xml:space="preserve">北方町</t>
  </si>
  <si>
    <t xml:space="preserve">坂祝町</t>
  </si>
  <si>
    <t xml:space="preserve">富加町</t>
  </si>
  <si>
    <t xml:space="preserve">川辺町</t>
  </si>
  <si>
    <t xml:space="preserve">七宗町</t>
  </si>
  <si>
    <t xml:space="preserve">八百津町</t>
  </si>
  <si>
    <t xml:space="preserve">白川町</t>
  </si>
  <si>
    <t xml:space="preserve">東白川村</t>
  </si>
  <si>
    <t xml:space="preserve">御嵩町</t>
  </si>
  <si>
    <t xml:space="preserve">白川村</t>
  </si>
  <si>
    <t xml:space="preserve">熱海市</t>
  </si>
  <si>
    <t xml:space="preserve">伊東市</t>
  </si>
  <si>
    <t xml:space="preserve">下田市</t>
  </si>
  <si>
    <t xml:space="preserve">湖西市</t>
  </si>
  <si>
    <t xml:space="preserve">伊豆市</t>
  </si>
  <si>
    <t xml:space="preserve">御前崎市</t>
  </si>
  <si>
    <t xml:space="preserve">菊川市</t>
  </si>
  <si>
    <t xml:space="preserve">伊豆の国市</t>
  </si>
  <si>
    <t xml:space="preserve">牧之原市</t>
  </si>
  <si>
    <t xml:space="preserve">東伊豆町</t>
  </si>
  <si>
    <t xml:space="preserve">河津町</t>
  </si>
  <si>
    <t xml:space="preserve">南伊豆町</t>
  </si>
  <si>
    <t xml:space="preserve">松崎町</t>
  </si>
  <si>
    <t xml:space="preserve">西伊豆町</t>
  </si>
  <si>
    <t xml:space="preserve">吉田町</t>
  </si>
  <si>
    <t xml:space="preserve">南知多町</t>
  </si>
  <si>
    <t xml:space="preserve">伊勢市</t>
  </si>
  <si>
    <t xml:space="preserve">松阪市</t>
  </si>
  <si>
    <t xml:space="preserve">尾鷲市</t>
  </si>
  <si>
    <t xml:space="preserve">鳥羽市</t>
  </si>
  <si>
    <t xml:space="preserve">熊野市</t>
  </si>
  <si>
    <t xml:space="preserve">志摩市</t>
  </si>
  <si>
    <t xml:space="preserve">多気町</t>
  </si>
  <si>
    <t xml:space="preserve">大台町</t>
  </si>
  <si>
    <t xml:space="preserve">玉城町</t>
  </si>
  <si>
    <t xml:space="preserve">度会町</t>
  </si>
  <si>
    <t xml:space="preserve">大紀町</t>
  </si>
  <si>
    <t xml:space="preserve">南伊勢町</t>
  </si>
  <si>
    <t xml:space="preserve">紀北町</t>
  </si>
  <si>
    <t xml:space="preserve">御浜町</t>
  </si>
  <si>
    <t xml:space="preserve">紀宝町</t>
  </si>
  <si>
    <t xml:space="preserve">米原市</t>
  </si>
  <si>
    <t xml:space="preserve">愛荘町</t>
  </si>
  <si>
    <t xml:space="preserve">豊郷町</t>
  </si>
  <si>
    <t xml:space="preserve">甲良町</t>
  </si>
  <si>
    <t xml:space="preserve">多賀町</t>
  </si>
  <si>
    <t xml:space="preserve">福知山市</t>
  </si>
  <si>
    <t xml:space="preserve">舞鶴市</t>
  </si>
  <si>
    <t xml:space="preserve">綾部市</t>
  </si>
  <si>
    <t xml:space="preserve">宮津市</t>
  </si>
  <si>
    <t xml:space="preserve">京丹後市</t>
  </si>
  <si>
    <t xml:space="preserve">南丹市</t>
  </si>
  <si>
    <t xml:space="preserve">井手町</t>
  </si>
  <si>
    <t xml:space="preserve">宇治田原町</t>
  </si>
  <si>
    <t xml:space="preserve">笠置町</t>
  </si>
  <si>
    <t xml:space="preserve">和束町</t>
  </si>
  <si>
    <t xml:space="preserve">南山城村</t>
  </si>
  <si>
    <t xml:space="preserve">京丹波町</t>
  </si>
  <si>
    <t xml:space="preserve">伊根町</t>
  </si>
  <si>
    <t xml:space="preserve">与謝野町</t>
  </si>
  <si>
    <t xml:space="preserve">洲本市</t>
  </si>
  <si>
    <t xml:space="preserve">相生市</t>
  </si>
  <si>
    <t xml:space="preserve">豊岡市</t>
  </si>
  <si>
    <t xml:space="preserve">赤穂市</t>
  </si>
  <si>
    <t xml:space="preserve">西脇市</t>
  </si>
  <si>
    <t xml:space="preserve">小野市</t>
  </si>
  <si>
    <t xml:space="preserve">加西市</t>
  </si>
  <si>
    <t xml:space="preserve">丹波篠山市</t>
  </si>
  <si>
    <t xml:space="preserve">養父市</t>
  </si>
  <si>
    <t xml:space="preserve">丹波市</t>
  </si>
  <si>
    <t xml:space="preserve">南あわじ市</t>
  </si>
  <si>
    <t xml:space="preserve">朝来市</t>
  </si>
  <si>
    <t xml:space="preserve">淡路市</t>
  </si>
  <si>
    <t xml:space="preserve">宍粟市</t>
  </si>
  <si>
    <t xml:space="preserve">加東市</t>
  </si>
  <si>
    <t xml:space="preserve">たつの市</t>
  </si>
  <si>
    <t xml:space="preserve">多可町</t>
  </si>
  <si>
    <t xml:space="preserve">市川町</t>
  </si>
  <si>
    <t xml:space="preserve">福崎町</t>
  </si>
  <si>
    <t xml:space="preserve">神河町</t>
  </si>
  <si>
    <t xml:space="preserve">上郡町</t>
  </si>
  <si>
    <t xml:space="preserve">佐用町</t>
  </si>
  <si>
    <t xml:space="preserve">香美町</t>
  </si>
  <si>
    <t xml:space="preserve">新温泉町</t>
  </si>
  <si>
    <t xml:space="preserve">五條市</t>
  </si>
  <si>
    <t xml:space="preserve">御杖村</t>
  </si>
  <si>
    <t xml:space="preserve">高取町</t>
  </si>
  <si>
    <t xml:space="preserve">吉野町</t>
  </si>
  <si>
    <t xml:space="preserve">大淀町</t>
  </si>
  <si>
    <t xml:space="preserve">下市町</t>
  </si>
  <si>
    <t xml:space="preserve">黒滝村</t>
  </si>
  <si>
    <t xml:space="preserve">天川村</t>
  </si>
  <si>
    <t xml:space="preserve">野迫川村</t>
  </si>
  <si>
    <t xml:space="preserve">十津川村</t>
  </si>
  <si>
    <t xml:space="preserve">下北山村</t>
  </si>
  <si>
    <t xml:space="preserve">上北山村</t>
  </si>
  <si>
    <t xml:space="preserve">東吉野村</t>
  </si>
  <si>
    <t xml:space="preserve">海南市</t>
  </si>
  <si>
    <t xml:space="preserve">有田市</t>
  </si>
  <si>
    <t xml:space="preserve">御坊市</t>
  </si>
  <si>
    <t xml:space="preserve">田辺市</t>
  </si>
  <si>
    <t xml:space="preserve">新宮市</t>
  </si>
  <si>
    <t xml:space="preserve">紀の川市</t>
  </si>
  <si>
    <t xml:space="preserve">岩出市</t>
  </si>
  <si>
    <t xml:space="preserve">紀美野町</t>
  </si>
  <si>
    <t xml:space="preserve">かつらぎ町</t>
  </si>
  <si>
    <t xml:space="preserve">九度山町</t>
  </si>
  <si>
    <t xml:space="preserve">高野町</t>
  </si>
  <si>
    <t xml:space="preserve">湯浅町</t>
  </si>
  <si>
    <t xml:space="preserve">広川町</t>
  </si>
  <si>
    <t xml:space="preserve">有田川町</t>
  </si>
  <si>
    <t xml:space="preserve">由良町</t>
  </si>
  <si>
    <t xml:space="preserve">印南町</t>
  </si>
  <si>
    <t xml:space="preserve">みなべ町</t>
  </si>
  <si>
    <t xml:space="preserve">日高川町</t>
  </si>
  <si>
    <t xml:space="preserve">白浜町</t>
  </si>
  <si>
    <t xml:space="preserve">上富田町</t>
  </si>
  <si>
    <t xml:space="preserve">すさみ町</t>
  </si>
  <si>
    <t xml:space="preserve">那智勝浦町</t>
  </si>
  <si>
    <t xml:space="preserve">太地町</t>
  </si>
  <si>
    <t xml:space="preserve">古座川町</t>
  </si>
  <si>
    <t xml:space="preserve">北山村</t>
  </si>
  <si>
    <t xml:space="preserve">串本町</t>
  </si>
  <si>
    <t xml:space="preserve">鳥取市</t>
  </si>
  <si>
    <t xml:space="preserve">米子市</t>
  </si>
  <si>
    <t xml:space="preserve">倉吉市</t>
  </si>
  <si>
    <t xml:space="preserve">境港市</t>
  </si>
  <si>
    <t xml:space="preserve">岩美町</t>
  </si>
  <si>
    <t xml:space="preserve">若桜町</t>
  </si>
  <si>
    <t xml:space="preserve">智頭町</t>
  </si>
  <si>
    <t xml:space="preserve">八頭町</t>
  </si>
  <si>
    <t xml:space="preserve">三朝町</t>
  </si>
  <si>
    <t xml:space="preserve">湯梨浜町</t>
  </si>
  <si>
    <t xml:space="preserve">琴浦町</t>
  </si>
  <si>
    <t xml:space="preserve">北栄町</t>
  </si>
  <si>
    <t xml:space="preserve">日吉津村</t>
  </si>
  <si>
    <t xml:space="preserve">大山町</t>
  </si>
  <si>
    <t xml:space="preserve">伯耆町</t>
  </si>
  <si>
    <t xml:space="preserve">日南町</t>
  </si>
  <si>
    <t xml:space="preserve">江府町</t>
  </si>
  <si>
    <t xml:space="preserve">松江市</t>
  </si>
  <si>
    <t xml:space="preserve">浜田市</t>
  </si>
  <si>
    <t xml:space="preserve">出雲市</t>
  </si>
  <si>
    <t xml:space="preserve">益田市</t>
  </si>
  <si>
    <t xml:space="preserve">大田市</t>
  </si>
  <si>
    <t xml:space="preserve">安来市</t>
  </si>
  <si>
    <t xml:space="preserve">江津市</t>
  </si>
  <si>
    <t xml:space="preserve">雲南市</t>
  </si>
  <si>
    <t xml:space="preserve">奥出雲町</t>
  </si>
  <si>
    <t xml:space="preserve">飯南町</t>
  </si>
  <si>
    <t xml:space="preserve">川本町</t>
  </si>
  <si>
    <t xml:space="preserve">邑南町</t>
  </si>
  <si>
    <t xml:space="preserve">津和野町</t>
  </si>
  <si>
    <t xml:space="preserve">吉賀町</t>
  </si>
  <si>
    <t xml:space="preserve">海士町</t>
  </si>
  <si>
    <t xml:space="preserve">西ノ島町</t>
  </si>
  <si>
    <t xml:space="preserve">知夫村</t>
  </si>
  <si>
    <t xml:space="preserve">隠岐の島町</t>
  </si>
  <si>
    <t xml:space="preserve">倉敷市</t>
  </si>
  <si>
    <t xml:space="preserve">津山市</t>
  </si>
  <si>
    <t xml:space="preserve">玉野市</t>
  </si>
  <si>
    <t xml:space="preserve">笠岡市</t>
  </si>
  <si>
    <t xml:space="preserve">井原市</t>
  </si>
  <si>
    <t xml:space="preserve">総社市</t>
  </si>
  <si>
    <t xml:space="preserve">高梁市</t>
  </si>
  <si>
    <t xml:space="preserve">新見市</t>
  </si>
  <si>
    <t xml:space="preserve">備前市</t>
  </si>
  <si>
    <t xml:space="preserve">瀬戸内市</t>
  </si>
  <si>
    <t xml:space="preserve">赤磐市</t>
  </si>
  <si>
    <t xml:space="preserve">真庭市</t>
  </si>
  <si>
    <t xml:space="preserve">美作市</t>
  </si>
  <si>
    <t xml:space="preserve">浅口市</t>
  </si>
  <si>
    <t xml:space="preserve">和気町</t>
  </si>
  <si>
    <t xml:space="preserve">早島町</t>
  </si>
  <si>
    <t xml:space="preserve">里庄町</t>
  </si>
  <si>
    <t xml:space="preserve">矢掛町</t>
  </si>
  <si>
    <t xml:space="preserve">新庄村</t>
  </si>
  <si>
    <t xml:space="preserve">鏡野町</t>
  </si>
  <si>
    <t xml:space="preserve">勝央町</t>
  </si>
  <si>
    <t xml:space="preserve">奈義町</t>
  </si>
  <si>
    <t xml:space="preserve">西粟倉村</t>
  </si>
  <si>
    <t xml:space="preserve">久米南町</t>
  </si>
  <si>
    <t xml:space="preserve">美咲町</t>
  </si>
  <si>
    <t xml:space="preserve">吉備中央町</t>
  </si>
  <si>
    <t xml:space="preserve">呉市</t>
  </si>
  <si>
    <t xml:space="preserve">竹原市</t>
  </si>
  <si>
    <t xml:space="preserve">三原市</t>
  </si>
  <si>
    <t xml:space="preserve">尾道市</t>
  </si>
  <si>
    <t xml:space="preserve">福山市</t>
  </si>
  <si>
    <t xml:space="preserve">三次市</t>
  </si>
  <si>
    <t xml:space="preserve">庄原市</t>
  </si>
  <si>
    <t xml:space="preserve">大竹市</t>
  </si>
  <si>
    <t xml:space="preserve">安芸高田市</t>
  </si>
  <si>
    <t xml:space="preserve">江田島市</t>
  </si>
  <si>
    <t xml:space="preserve">安芸太田町</t>
  </si>
  <si>
    <t xml:space="preserve">北広島町</t>
  </si>
  <si>
    <t xml:space="preserve">大崎上島町</t>
  </si>
  <si>
    <t xml:space="preserve">世羅町</t>
  </si>
  <si>
    <t xml:space="preserve">神石高原町</t>
  </si>
  <si>
    <t xml:space="preserve">下関市</t>
  </si>
  <si>
    <t xml:space="preserve">宇部市</t>
  </si>
  <si>
    <t xml:space="preserve">山口市</t>
  </si>
  <si>
    <t xml:space="preserve">萩市</t>
  </si>
  <si>
    <t xml:space="preserve">防府市</t>
  </si>
  <si>
    <t xml:space="preserve">下松市</t>
  </si>
  <si>
    <t xml:space="preserve">岩国市</t>
  </si>
  <si>
    <t xml:space="preserve">光市</t>
  </si>
  <si>
    <t xml:space="preserve">長門市</t>
  </si>
  <si>
    <t xml:space="preserve">柳井市</t>
  </si>
  <si>
    <t xml:space="preserve">美祢市</t>
  </si>
  <si>
    <t xml:space="preserve">山陽小野田市</t>
  </si>
  <si>
    <t xml:space="preserve">周防大島町</t>
  </si>
  <si>
    <t xml:space="preserve">和木町</t>
  </si>
  <si>
    <t xml:space="preserve">上関町</t>
  </si>
  <si>
    <t xml:space="preserve">田布施町</t>
  </si>
  <si>
    <t xml:space="preserve">平生町</t>
  </si>
  <si>
    <t xml:space="preserve">阿武町</t>
  </si>
  <si>
    <t xml:space="preserve">鳴門市</t>
  </si>
  <si>
    <t xml:space="preserve">小松島市</t>
  </si>
  <si>
    <t xml:space="preserve">阿南市</t>
  </si>
  <si>
    <t xml:space="preserve">吉野川市</t>
  </si>
  <si>
    <t xml:space="preserve">阿波市</t>
  </si>
  <si>
    <t xml:space="preserve">美馬市</t>
  </si>
  <si>
    <t xml:space="preserve">三好市</t>
  </si>
  <si>
    <t xml:space="preserve">勝浦町</t>
  </si>
  <si>
    <t xml:space="preserve">上勝町</t>
  </si>
  <si>
    <t xml:space="preserve">佐那河内村</t>
  </si>
  <si>
    <t xml:space="preserve">石井町</t>
  </si>
  <si>
    <t xml:space="preserve">神山町</t>
  </si>
  <si>
    <t xml:space="preserve">那賀町</t>
  </si>
  <si>
    <t xml:space="preserve">牟岐町</t>
  </si>
  <si>
    <t xml:space="preserve">美波町</t>
  </si>
  <si>
    <t xml:space="preserve">海陽町</t>
  </si>
  <si>
    <t xml:space="preserve">松茂町</t>
  </si>
  <si>
    <t xml:space="preserve">北島町</t>
  </si>
  <si>
    <t xml:space="preserve">藍住町</t>
  </si>
  <si>
    <t xml:space="preserve">板野町</t>
  </si>
  <si>
    <t xml:space="preserve">上板町</t>
  </si>
  <si>
    <t xml:space="preserve">つるぎ町</t>
  </si>
  <si>
    <t xml:space="preserve">東みよし町</t>
  </si>
  <si>
    <t xml:space="preserve">丸亀市</t>
  </si>
  <si>
    <t xml:space="preserve">坂出市</t>
  </si>
  <si>
    <t xml:space="preserve">善通寺市</t>
  </si>
  <si>
    <t xml:space="preserve">観音寺市</t>
  </si>
  <si>
    <t xml:space="preserve">さぬき市</t>
  </si>
  <si>
    <t xml:space="preserve">東かがわ市</t>
  </si>
  <si>
    <t xml:space="preserve">三豊市</t>
  </si>
  <si>
    <t xml:space="preserve">土庄町</t>
  </si>
  <si>
    <t xml:space="preserve">小豆島町</t>
  </si>
  <si>
    <t xml:space="preserve">三木町</t>
  </si>
  <si>
    <t xml:space="preserve">直島町</t>
  </si>
  <si>
    <t xml:space="preserve">宇多津町</t>
  </si>
  <si>
    <t xml:space="preserve">綾川町</t>
  </si>
  <si>
    <t xml:space="preserve">琴平町</t>
  </si>
  <si>
    <t xml:space="preserve">多度津町</t>
  </si>
  <si>
    <t xml:space="preserve">まんのう町</t>
  </si>
  <si>
    <t xml:space="preserve">松山市</t>
  </si>
  <si>
    <t xml:space="preserve">今治市</t>
  </si>
  <si>
    <t xml:space="preserve">宇和島市</t>
  </si>
  <si>
    <t xml:space="preserve">八幡浜市</t>
  </si>
  <si>
    <t xml:space="preserve">新居浜市</t>
  </si>
  <si>
    <t xml:space="preserve">西条市</t>
  </si>
  <si>
    <t xml:space="preserve">大洲市</t>
  </si>
  <si>
    <t xml:space="preserve">伊予市</t>
  </si>
  <si>
    <t xml:space="preserve">四国中央市</t>
  </si>
  <si>
    <t xml:space="preserve">西予市</t>
  </si>
  <si>
    <t xml:space="preserve">東温市</t>
  </si>
  <si>
    <t xml:space="preserve">上島町</t>
  </si>
  <si>
    <t xml:space="preserve">久万高原町</t>
  </si>
  <si>
    <t xml:space="preserve">砥部町</t>
  </si>
  <si>
    <t xml:space="preserve">内子町</t>
  </si>
  <si>
    <t xml:space="preserve">伊方町</t>
  </si>
  <si>
    <t xml:space="preserve">松野町</t>
  </si>
  <si>
    <t xml:space="preserve">鬼北町</t>
  </si>
  <si>
    <t xml:space="preserve">愛南町</t>
  </si>
  <si>
    <t xml:space="preserve">高知市</t>
  </si>
  <si>
    <t xml:space="preserve">室戸市</t>
  </si>
  <si>
    <t xml:space="preserve">安芸市</t>
  </si>
  <si>
    <t xml:space="preserve">南国市</t>
  </si>
  <si>
    <t xml:space="preserve">土佐市</t>
  </si>
  <si>
    <t xml:space="preserve">須崎市</t>
  </si>
  <si>
    <t xml:space="preserve">宿毛市</t>
  </si>
  <si>
    <t xml:space="preserve">土佐清水市</t>
  </si>
  <si>
    <t xml:space="preserve">四万十市</t>
  </si>
  <si>
    <t xml:space="preserve">香南市</t>
  </si>
  <si>
    <t xml:space="preserve">香美市</t>
  </si>
  <si>
    <t xml:space="preserve">東洋町</t>
  </si>
  <si>
    <t xml:space="preserve">奈半利町</t>
  </si>
  <si>
    <t xml:space="preserve">田野町</t>
  </si>
  <si>
    <t xml:space="preserve">安田町</t>
  </si>
  <si>
    <t xml:space="preserve">北川村</t>
  </si>
  <si>
    <t xml:space="preserve">馬路村</t>
  </si>
  <si>
    <t xml:space="preserve">芸西村</t>
  </si>
  <si>
    <t xml:space="preserve">本山町</t>
  </si>
  <si>
    <t xml:space="preserve">大豊町</t>
  </si>
  <si>
    <t xml:space="preserve">土佐町</t>
  </si>
  <si>
    <t xml:space="preserve">大川村</t>
  </si>
  <si>
    <t xml:space="preserve">いの町</t>
  </si>
  <si>
    <t xml:space="preserve">仁淀川町</t>
  </si>
  <si>
    <t xml:space="preserve">中土佐町</t>
  </si>
  <si>
    <t xml:space="preserve">佐川町</t>
  </si>
  <si>
    <t xml:space="preserve">越知町</t>
  </si>
  <si>
    <t xml:space="preserve">梼原町</t>
  </si>
  <si>
    <t xml:space="preserve">日高村</t>
  </si>
  <si>
    <t xml:space="preserve">津野町</t>
  </si>
  <si>
    <t xml:space="preserve">四万十町</t>
  </si>
  <si>
    <t xml:space="preserve">大月町</t>
  </si>
  <si>
    <t xml:space="preserve">三原村</t>
  </si>
  <si>
    <t xml:space="preserve">黒潮町</t>
  </si>
  <si>
    <t xml:space="preserve">大牟田市</t>
  </si>
  <si>
    <t xml:space="preserve">久留米市</t>
  </si>
  <si>
    <t xml:space="preserve">直方市</t>
  </si>
  <si>
    <t xml:space="preserve">田川市</t>
  </si>
  <si>
    <t xml:space="preserve">柳川市</t>
  </si>
  <si>
    <t xml:space="preserve">八女市</t>
  </si>
  <si>
    <t xml:space="preserve">筑後市</t>
  </si>
  <si>
    <t xml:space="preserve">大川市</t>
  </si>
  <si>
    <t xml:space="preserve">行橋市</t>
  </si>
  <si>
    <t xml:space="preserve">豊前市</t>
  </si>
  <si>
    <t xml:space="preserve">中間市</t>
  </si>
  <si>
    <t xml:space="preserve">小郡市</t>
  </si>
  <si>
    <t xml:space="preserve">宗像市</t>
  </si>
  <si>
    <t xml:space="preserve">うきは市</t>
  </si>
  <si>
    <t xml:space="preserve">宮若市</t>
  </si>
  <si>
    <t xml:space="preserve">嘉麻市</t>
  </si>
  <si>
    <t xml:space="preserve">朝倉市</t>
  </si>
  <si>
    <t xml:space="preserve">みやま市</t>
  </si>
  <si>
    <t xml:space="preserve">宇美町</t>
  </si>
  <si>
    <t xml:space="preserve">篠栗町</t>
  </si>
  <si>
    <t xml:space="preserve">志免町</t>
  </si>
  <si>
    <t xml:space="preserve">須恵町</t>
  </si>
  <si>
    <t xml:space="preserve">新宮町</t>
  </si>
  <si>
    <t xml:space="preserve">久山町</t>
  </si>
  <si>
    <t xml:space="preserve">芦屋町</t>
  </si>
  <si>
    <t xml:space="preserve">水巻町</t>
  </si>
  <si>
    <t xml:space="preserve">岡垣町</t>
  </si>
  <si>
    <t xml:space="preserve">遠賀町</t>
  </si>
  <si>
    <t xml:space="preserve">小竹町</t>
  </si>
  <si>
    <t xml:space="preserve">鞍手町</t>
  </si>
  <si>
    <t xml:space="preserve">桂川町</t>
  </si>
  <si>
    <t xml:space="preserve">筑前町</t>
  </si>
  <si>
    <t xml:space="preserve">東峰村</t>
  </si>
  <si>
    <t xml:space="preserve">大刀洗町</t>
  </si>
  <si>
    <t xml:space="preserve">大木町</t>
  </si>
  <si>
    <t xml:space="preserve">香春町</t>
  </si>
  <si>
    <t xml:space="preserve">添田町</t>
  </si>
  <si>
    <t xml:space="preserve">糸田町</t>
  </si>
  <si>
    <t xml:space="preserve">大任町</t>
  </si>
  <si>
    <t xml:space="preserve">赤村</t>
  </si>
  <si>
    <t xml:space="preserve">福智町</t>
  </si>
  <si>
    <t xml:space="preserve">苅田町</t>
  </si>
  <si>
    <t xml:space="preserve">みやこ町</t>
  </si>
  <si>
    <t xml:space="preserve">吉富町</t>
  </si>
  <si>
    <t xml:space="preserve">上毛町</t>
  </si>
  <si>
    <t xml:space="preserve">築上町</t>
  </si>
  <si>
    <t xml:space="preserve">佐賀市</t>
  </si>
  <si>
    <t xml:space="preserve">唐津市</t>
  </si>
  <si>
    <t xml:space="preserve">鳥栖市</t>
  </si>
  <si>
    <t xml:space="preserve">多久市</t>
  </si>
  <si>
    <t xml:space="preserve">伊万里市</t>
  </si>
  <si>
    <t xml:space="preserve">武雄市</t>
  </si>
  <si>
    <t xml:space="preserve">鹿島市</t>
  </si>
  <si>
    <t xml:space="preserve">小城市</t>
  </si>
  <si>
    <t xml:space="preserve">嬉野市</t>
  </si>
  <si>
    <t xml:space="preserve">神埼市</t>
  </si>
  <si>
    <t xml:space="preserve">吉野ヶ里町</t>
  </si>
  <si>
    <t xml:space="preserve">基山町</t>
  </si>
  <si>
    <t xml:space="preserve">上峰町</t>
  </si>
  <si>
    <t xml:space="preserve">みやき町</t>
  </si>
  <si>
    <t xml:space="preserve">玄海町</t>
  </si>
  <si>
    <t xml:space="preserve">有田町</t>
  </si>
  <si>
    <t xml:space="preserve">大町町</t>
  </si>
  <si>
    <t xml:space="preserve">江北町</t>
  </si>
  <si>
    <t xml:space="preserve">白石町</t>
  </si>
  <si>
    <t xml:space="preserve">太良町</t>
  </si>
  <si>
    <t xml:space="preserve">佐世保市</t>
  </si>
  <si>
    <t xml:space="preserve">島原市</t>
  </si>
  <si>
    <t xml:space="preserve">諫早市</t>
  </si>
  <si>
    <t xml:space="preserve">大村市</t>
  </si>
  <si>
    <t xml:space="preserve">平戸市</t>
  </si>
  <si>
    <t xml:space="preserve">松浦市</t>
  </si>
  <si>
    <t xml:space="preserve">対馬市</t>
  </si>
  <si>
    <t xml:space="preserve">壱岐市</t>
  </si>
  <si>
    <t xml:space="preserve">五島市</t>
  </si>
  <si>
    <t xml:space="preserve">西海市</t>
  </si>
  <si>
    <t xml:space="preserve">雲仙市</t>
  </si>
  <si>
    <t xml:space="preserve">南島原市</t>
  </si>
  <si>
    <t xml:space="preserve">長与町</t>
  </si>
  <si>
    <t xml:space="preserve">時津町</t>
  </si>
  <si>
    <t xml:space="preserve">東彼杵町</t>
  </si>
  <si>
    <t xml:space="preserve">川棚町</t>
  </si>
  <si>
    <t xml:space="preserve">波佐見町</t>
  </si>
  <si>
    <t xml:space="preserve">小値賀町</t>
  </si>
  <si>
    <t xml:space="preserve">佐々町</t>
  </si>
  <si>
    <t xml:space="preserve">新上五島町</t>
  </si>
  <si>
    <t xml:space="preserve">熊本市</t>
  </si>
  <si>
    <t xml:space="preserve">八代市</t>
  </si>
  <si>
    <t xml:space="preserve">人吉市</t>
  </si>
  <si>
    <t xml:space="preserve">荒尾市</t>
  </si>
  <si>
    <t xml:space="preserve">水俣市</t>
  </si>
  <si>
    <t xml:space="preserve">玉名市</t>
  </si>
  <si>
    <t xml:space="preserve">山鹿市</t>
  </si>
  <si>
    <t xml:space="preserve">菊池市</t>
  </si>
  <si>
    <t xml:space="preserve">宇土市</t>
  </si>
  <si>
    <t xml:space="preserve">上天草市</t>
  </si>
  <si>
    <t xml:space="preserve">宇城市</t>
  </si>
  <si>
    <t xml:space="preserve">阿蘇市</t>
  </si>
  <si>
    <t xml:space="preserve">天草市</t>
  </si>
  <si>
    <t xml:space="preserve">合志市</t>
  </si>
  <si>
    <t xml:space="preserve">玉東町</t>
  </si>
  <si>
    <t xml:space="preserve">南関町</t>
  </si>
  <si>
    <t xml:space="preserve">長洲町</t>
  </si>
  <si>
    <t xml:space="preserve">和水町</t>
  </si>
  <si>
    <t xml:space="preserve">大津町</t>
  </si>
  <si>
    <t xml:space="preserve">菊陽町</t>
  </si>
  <si>
    <t xml:space="preserve">南小国町</t>
  </si>
  <si>
    <t xml:space="preserve">産山村</t>
  </si>
  <si>
    <t xml:space="preserve">西原村</t>
  </si>
  <si>
    <t xml:space="preserve">南阿蘇村</t>
  </si>
  <si>
    <t xml:space="preserve">御船町</t>
  </si>
  <si>
    <t xml:space="preserve">嘉島町</t>
  </si>
  <si>
    <t xml:space="preserve">益城町</t>
  </si>
  <si>
    <t xml:space="preserve">甲佐町</t>
  </si>
  <si>
    <t xml:space="preserve">山都町</t>
  </si>
  <si>
    <t xml:space="preserve">氷川町</t>
  </si>
  <si>
    <t xml:space="preserve">芦北町</t>
  </si>
  <si>
    <t xml:space="preserve">津奈木町</t>
  </si>
  <si>
    <t xml:space="preserve">錦町</t>
  </si>
  <si>
    <t xml:space="preserve">多良木町</t>
  </si>
  <si>
    <t xml:space="preserve">湯前町</t>
  </si>
  <si>
    <t xml:space="preserve">水上村</t>
  </si>
  <si>
    <t xml:space="preserve">相良村</t>
  </si>
  <si>
    <t xml:space="preserve">五木村</t>
  </si>
  <si>
    <t xml:space="preserve">山江村</t>
  </si>
  <si>
    <t xml:space="preserve">球磨村</t>
  </si>
  <si>
    <t xml:space="preserve">あさぎり町</t>
  </si>
  <si>
    <t xml:space="preserve">苓北町</t>
  </si>
  <si>
    <t xml:space="preserve">大分市</t>
  </si>
  <si>
    <t xml:space="preserve">別府市</t>
  </si>
  <si>
    <t xml:space="preserve">中津市</t>
  </si>
  <si>
    <t xml:space="preserve">日田市</t>
  </si>
  <si>
    <t xml:space="preserve">佐伯市</t>
  </si>
  <si>
    <t xml:space="preserve">臼杵市</t>
  </si>
  <si>
    <t xml:space="preserve">津久見市</t>
  </si>
  <si>
    <t xml:space="preserve">竹田市</t>
  </si>
  <si>
    <t xml:space="preserve">豊後高田市</t>
  </si>
  <si>
    <t xml:space="preserve">杵築市</t>
  </si>
  <si>
    <t xml:space="preserve">宇佐市</t>
  </si>
  <si>
    <t xml:space="preserve">豊後大野市</t>
  </si>
  <si>
    <t xml:space="preserve">由布市</t>
  </si>
  <si>
    <t xml:space="preserve">国東市</t>
  </si>
  <si>
    <t xml:space="preserve">姫島村</t>
  </si>
  <si>
    <t xml:space="preserve">日出町</t>
  </si>
  <si>
    <t xml:space="preserve">九重町</t>
  </si>
  <si>
    <t xml:space="preserve">玖珠町</t>
  </si>
  <si>
    <t xml:space="preserve">宮崎市</t>
  </si>
  <si>
    <t xml:space="preserve">都城市</t>
  </si>
  <si>
    <t xml:space="preserve">延岡市</t>
  </si>
  <si>
    <t xml:space="preserve">日南市</t>
  </si>
  <si>
    <t xml:space="preserve">小林市</t>
  </si>
  <si>
    <t xml:space="preserve">日向市</t>
  </si>
  <si>
    <t xml:space="preserve">串間市</t>
  </si>
  <si>
    <t xml:space="preserve">西都市</t>
  </si>
  <si>
    <t xml:space="preserve">えびの市</t>
  </si>
  <si>
    <t xml:space="preserve">三股町</t>
  </si>
  <si>
    <t xml:space="preserve">高原町</t>
  </si>
  <si>
    <t xml:space="preserve">国富町</t>
  </si>
  <si>
    <t xml:space="preserve">綾町</t>
  </si>
  <si>
    <t xml:space="preserve">高鍋町</t>
  </si>
  <si>
    <t xml:space="preserve">新富町</t>
  </si>
  <si>
    <t xml:space="preserve">西米良村</t>
  </si>
  <si>
    <t xml:space="preserve">木城町</t>
  </si>
  <si>
    <t xml:space="preserve">川南町</t>
  </si>
  <si>
    <t xml:space="preserve">都農町</t>
  </si>
  <si>
    <t xml:space="preserve">門川町</t>
  </si>
  <si>
    <t xml:space="preserve">諸塚村</t>
  </si>
  <si>
    <t xml:space="preserve">椎葉村</t>
  </si>
  <si>
    <t xml:space="preserve">高千穂町</t>
  </si>
  <si>
    <t xml:space="preserve">日之影町</t>
  </si>
  <si>
    <t xml:space="preserve">五ヶ瀬町</t>
  </si>
  <si>
    <t xml:space="preserve">鹿児島市</t>
  </si>
  <si>
    <t xml:space="preserve">鹿屋市</t>
  </si>
  <si>
    <t xml:space="preserve">枕崎市</t>
  </si>
  <si>
    <t xml:space="preserve">阿久根市</t>
  </si>
  <si>
    <t xml:space="preserve">出水市</t>
  </si>
  <si>
    <t xml:space="preserve">指宿市</t>
  </si>
  <si>
    <t xml:space="preserve">西之表市</t>
  </si>
  <si>
    <t xml:space="preserve">垂水市</t>
  </si>
  <si>
    <t xml:space="preserve">薩摩川内市</t>
  </si>
  <si>
    <t xml:space="preserve">日置市</t>
  </si>
  <si>
    <t xml:space="preserve">曽於市</t>
  </si>
  <si>
    <t xml:space="preserve">霧島市</t>
  </si>
  <si>
    <t xml:space="preserve">いちき串木野市</t>
  </si>
  <si>
    <t xml:space="preserve">南さつま市</t>
  </si>
  <si>
    <t xml:space="preserve">志布志市</t>
  </si>
  <si>
    <t xml:space="preserve">奄美市</t>
  </si>
  <si>
    <t xml:space="preserve">南九州市</t>
  </si>
  <si>
    <t xml:space="preserve">伊佐市</t>
  </si>
  <si>
    <t xml:space="preserve">姶良市</t>
  </si>
  <si>
    <t xml:space="preserve">三島村</t>
  </si>
  <si>
    <t xml:space="preserve">十島村</t>
  </si>
  <si>
    <t xml:space="preserve">さつま町</t>
  </si>
  <si>
    <t xml:space="preserve">長島町</t>
  </si>
  <si>
    <t xml:space="preserve">湧水町</t>
  </si>
  <si>
    <t xml:space="preserve">大崎町</t>
  </si>
  <si>
    <t xml:space="preserve">東串良町</t>
  </si>
  <si>
    <t xml:space="preserve">錦江町</t>
  </si>
  <si>
    <t xml:space="preserve">南大隅町</t>
  </si>
  <si>
    <t xml:space="preserve">肝付町</t>
  </si>
  <si>
    <t xml:space="preserve">中種子町</t>
  </si>
  <si>
    <t xml:space="preserve">南種子町</t>
  </si>
  <si>
    <t xml:space="preserve">屋久島町</t>
  </si>
  <si>
    <t xml:space="preserve">大和村</t>
  </si>
  <si>
    <t xml:space="preserve">宇検村</t>
  </si>
  <si>
    <t xml:space="preserve">瀬戸内町</t>
  </si>
  <si>
    <t xml:space="preserve">龍郷町</t>
  </si>
  <si>
    <t xml:space="preserve">喜界町</t>
  </si>
  <si>
    <t xml:space="preserve">徳之島町</t>
  </si>
  <si>
    <t xml:space="preserve">天城町</t>
  </si>
  <si>
    <t xml:space="preserve">伊仙町</t>
  </si>
  <si>
    <t xml:space="preserve">和泊町</t>
  </si>
  <si>
    <t xml:space="preserve">知名町</t>
  </si>
  <si>
    <t xml:space="preserve">与論町</t>
  </si>
  <si>
    <t xml:space="preserve">那覇市</t>
  </si>
  <si>
    <t xml:space="preserve">宜野湾市</t>
  </si>
  <si>
    <t xml:space="preserve">石垣市</t>
  </si>
  <si>
    <t xml:space="preserve">浦添市</t>
  </si>
  <si>
    <t xml:space="preserve">名護市</t>
  </si>
  <si>
    <t xml:space="preserve">糸満市</t>
  </si>
  <si>
    <t xml:space="preserve">沖縄市</t>
  </si>
  <si>
    <t xml:space="preserve">豊見城市</t>
  </si>
  <si>
    <t xml:space="preserve">うるま市</t>
  </si>
  <si>
    <t xml:space="preserve">宮古島市</t>
  </si>
  <si>
    <t xml:space="preserve">南城市</t>
  </si>
  <si>
    <t xml:space="preserve">国頭村</t>
  </si>
  <si>
    <t xml:space="preserve">大宜味村</t>
  </si>
  <si>
    <t xml:space="preserve">東村</t>
  </si>
  <si>
    <t xml:space="preserve">今帰仁村</t>
  </si>
  <si>
    <t xml:space="preserve">本部町</t>
  </si>
  <si>
    <t xml:space="preserve">恩納村</t>
  </si>
  <si>
    <t xml:space="preserve">宜野座村</t>
  </si>
  <si>
    <t xml:space="preserve">金武町</t>
  </si>
  <si>
    <t xml:space="preserve">伊江村</t>
  </si>
  <si>
    <t xml:space="preserve">読谷村</t>
  </si>
  <si>
    <t xml:space="preserve">嘉手納町</t>
  </si>
  <si>
    <t xml:space="preserve">北谷町</t>
  </si>
  <si>
    <t xml:space="preserve">北中城村</t>
  </si>
  <si>
    <t xml:space="preserve">中城村</t>
  </si>
  <si>
    <t xml:space="preserve">西原町</t>
  </si>
  <si>
    <t xml:space="preserve">与那原町</t>
  </si>
  <si>
    <t xml:space="preserve">南風原町</t>
  </si>
  <si>
    <t xml:space="preserve">渡嘉敷村</t>
  </si>
  <si>
    <t xml:space="preserve">座間味村</t>
  </si>
  <si>
    <t xml:space="preserve">粟国村</t>
  </si>
  <si>
    <t xml:space="preserve">渡名喜村</t>
  </si>
  <si>
    <t xml:space="preserve">南大東村</t>
  </si>
  <si>
    <t xml:space="preserve">北大東村</t>
  </si>
  <si>
    <t xml:space="preserve">伊平屋村</t>
  </si>
  <si>
    <t xml:space="preserve">伊是名村</t>
  </si>
  <si>
    <t xml:space="preserve">久米島町</t>
  </si>
  <si>
    <t xml:space="preserve">八重瀬町</t>
  </si>
  <si>
    <t xml:space="preserve">多良間村</t>
  </si>
  <si>
    <t xml:space="preserve">竹富町</t>
  </si>
  <si>
    <t xml:space="preserve">与那国町</t>
  </si>
</sst>
</file>

<file path=xl/styles.xml><?xml version="1.0" encoding="utf-8"?>
<styleSheet xmlns="http://schemas.openxmlformats.org/spreadsheetml/2006/main">
  <numFmts count="20">
    <numFmt numFmtId="164" formatCode="General"/>
    <numFmt numFmtId="165" formatCode="0%"/>
    <numFmt numFmtId="166" formatCode="#,##0;[RED]\-#,##0"/>
    <numFmt numFmtId="167" formatCode="@"/>
    <numFmt numFmtId="168" formatCode="General"/>
    <numFmt numFmtId="169" formatCode="#,##0"/>
    <numFmt numFmtId="170" formatCode="0.00_ "/>
    <numFmt numFmtId="171" formatCode="#,##0_ ;[RED]\-#,##0\ "/>
    <numFmt numFmtId="172" formatCode="0.000"/>
    <numFmt numFmtId="173" formatCode="#,##0_);[RED]\(#,##0\)"/>
    <numFmt numFmtId="174" formatCode="0.000_);[RED]\(0.000\)"/>
    <numFmt numFmtId="175" formatCode="0_);[RED]\(0\)"/>
    <numFmt numFmtId="176" formatCode="0.00"/>
    <numFmt numFmtId="177" formatCode="0.0%"/>
    <numFmt numFmtId="178" formatCode="#,##0.00_ ;[RED]\-#,##0.00\ "/>
    <numFmt numFmtId="179" formatCode="#,##0_ "/>
    <numFmt numFmtId="180" formatCode="0.00_);[RED]\(0.00\)"/>
    <numFmt numFmtId="181" formatCode="#,##0.00;[RED]\-#,##0.00"/>
    <numFmt numFmtId="182" formatCode="0.0000"/>
    <numFmt numFmtId="183" formatCode="0.0"/>
  </numFmts>
  <fonts count="116">
    <font>
      <sz val="11"/>
      <name val="ＭＳ Ｐゴシック"/>
      <family val="3"/>
      <charset val="128"/>
    </font>
    <font>
      <sz val="10"/>
      <name val="Arial"/>
      <family val="0"/>
      <charset val="128"/>
    </font>
    <font>
      <sz val="10"/>
      <name val="Arial"/>
      <family val="0"/>
      <charset val="128"/>
    </font>
    <font>
      <sz val="10"/>
      <name val="Arial"/>
      <family val="0"/>
      <charset val="128"/>
    </font>
    <font>
      <sz val="11"/>
      <color rgb="FF000000"/>
      <name val="ＭＳ Ｐゴシック"/>
      <family val="3"/>
      <charset val="128"/>
    </font>
    <font>
      <sz val="11"/>
      <color rgb="FFFFFFFF"/>
      <name val="ＭＳ Ｐゴシック"/>
      <family val="3"/>
      <charset val="128"/>
    </font>
    <font>
      <sz val="11"/>
      <color rgb="FF993300"/>
      <name val="ＭＳ Ｐゴシック"/>
      <family val="3"/>
      <charset val="128"/>
    </font>
    <font>
      <b val="true"/>
      <sz val="18"/>
      <color rgb="FF003366"/>
      <name val="ＭＳ Ｐゴシック"/>
      <family val="3"/>
      <charset val="128"/>
    </font>
    <font>
      <b val="true"/>
      <sz val="11"/>
      <color rgb="FFFFFFFF"/>
      <name val="ＭＳ Ｐゴシック"/>
      <family val="3"/>
      <charset val="128"/>
    </font>
    <font>
      <sz val="11"/>
      <color rgb="FFFF9900"/>
      <name val="ＭＳ Ｐゴシック"/>
      <family val="3"/>
      <charset val="128"/>
    </font>
    <font>
      <sz val="11"/>
      <color rgb="FF333399"/>
      <name val="ＭＳ Ｐゴシック"/>
      <family val="3"/>
      <charset val="128"/>
    </font>
    <font>
      <b val="true"/>
      <sz val="11"/>
      <color rgb="FF333333"/>
      <name val="ＭＳ Ｐゴシック"/>
      <family val="3"/>
      <charset val="128"/>
    </font>
    <font>
      <sz val="11"/>
      <color rgb="FF800080"/>
      <name val="ＭＳ Ｐゴシック"/>
      <family val="3"/>
      <charset val="128"/>
    </font>
    <font>
      <sz val="8"/>
      <name val="ＭＳ Ｐゴシック"/>
      <family val="3"/>
      <charset val="128"/>
    </font>
    <font>
      <sz val="11"/>
      <color rgb="FF000000"/>
      <name val="ＭＳ Ｐゴシック"/>
      <family val="2"/>
      <charset val="128"/>
    </font>
    <font>
      <sz val="11"/>
      <color rgb="FF000000"/>
      <name val="ＭＳ Ｐゴシック"/>
      <family val="2"/>
      <charset val="1"/>
    </font>
    <font>
      <sz val="11"/>
      <color rgb="FF008000"/>
      <name val="ＭＳ Ｐゴシック"/>
      <family val="3"/>
      <charset val="128"/>
    </font>
    <font>
      <b val="true"/>
      <sz val="15"/>
      <color rgb="FF003366"/>
      <name val="ＭＳ Ｐゴシック"/>
      <family val="3"/>
      <charset val="128"/>
    </font>
    <font>
      <b val="true"/>
      <sz val="13"/>
      <color rgb="FF003366"/>
      <name val="ＭＳ Ｐゴシック"/>
      <family val="3"/>
      <charset val="128"/>
    </font>
    <font>
      <b val="true"/>
      <sz val="11"/>
      <color rgb="FF003366"/>
      <name val="ＭＳ Ｐゴシック"/>
      <family val="3"/>
      <charset val="128"/>
    </font>
    <font>
      <b val="true"/>
      <sz val="11"/>
      <color rgb="FFFF9900"/>
      <name val="ＭＳ Ｐゴシック"/>
      <family val="3"/>
      <charset val="128"/>
    </font>
    <font>
      <i val="true"/>
      <sz val="11"/>
      <color rgb="FF808080"/>
      <name val="ＭＳ Ｐゴシック"/>
      <family val="3"/>
      <charset val="128"/>
    </font>
    <font>
      <sz val="11"/>
      <color rgb="FFFF0000"/>
      <name val="ＭＳ Ｐゴシック"/>
      <family val="3"/>
      <charset val="128"/>
    </font>
    <font>
      <b val="true"/>
      <sz val="11"/>
      <color rgb="FF000000"/>
      <name val="ＭＳ Ｐゴシック"/>
      <family val="3"/>
      <charset val="128"/>
    </font>
    <font>
      <sz val="12"/>
      <name val="ＭＳ Ｐゴシック"/>
      <family val="3"/>
      <charset val="128"/>
    </font>
    <font>
      <b val="true"/>
      <sz val="12"/>
      <name val="ＭＳ Ｐゴシック"/>
      <family val="3"/>
      <charset val="128"/>
    </font>
    <font>
      <b val="true"/>
      <sz val="11"/>
      <name val="ＭＳ Ｐゴシック"/>
      <family val="3"/>
      <charset val="128"/>
    </font>
    <font>
      <sz val="15"/>
      <name val="ＭＳ Ｐゴシック"/>
      <family val="3"/>
      <charset val="128"/>
    </font>
    <font>
      <sz val="15"/>
      <color rgb="FF7F7F7F"/>
      <name val="ＭＳ Ｐゴシック"/>
      <family val="3"/>
      <charset val="128"/>
    </font>
    <font>
      <sz val="15"/>
      <color rgb="FFFF0000"/>
      <name val="ＭＳ Ｐゴシック"/>
      <family val="3"/>
      <charset val="128"/>
    </font>
    <font>
      <sz val="12"/>
      <color rgb="FF000000"/>
      <name val="ＭＳ Ｐゴシック"/>
      <family val="3"/>
      <charset val="128"/>
    </font>
    <font>
      <b val="true"/>
      <sz val="12"/>
      <color rgb="FF000000"/>
      <name val="ＭＳ Ｐゴシック"/>
      <family val="3"/>
      <charset val="128"/>
    </font>
    <font>
      <sz val="14"/>
      <color rgb="FF000000"/>
      <name val="ＭＳ Ｐゴシック"/>
      <family val="3"/>
      <charset val="128"/>
    </font>
    <font>
      <b val="true"/>
      <sz val="14"/>
      <name val="ＭＳ Ｐゴシック"/>
      <family val="3"/>
      <charset val="128"/>
    </font>
    <font>
      <sz val="14"/>
      <name val="ＭＳ Ｐゴシック"/>
      <family val="3"/>
      <charset val="128"/>
    </font>
    <font>
      <sz val="8"/>
      <color rgb="FF000000"/>
      <name val="ＭＳ Ｐゴシック"/>
      <family val="3"/>
      <charset val="128"/>
    </font>
    <font>
      <sz val="11"/>
      <color rgb="FF7F7F7F"/>
      <name val="ＭＳ Ｐゴシック"/>
      <family val="3"/>
      <charset val="128"/>
    </font>
    <font>
      <u val="single"/>
      <sz val="11"/>
      <color rgb="FF0000FF"/>
      <name val="ＭＳ Ｐゴシック"/>
      <family val="3"/>
      <charset val="128"/>
    </font>
    <font>
      <u val="single"/>
      <sz val="12"/>
      <name val="ＭＳ Ｐゴシック"/>
      <family val="3"/>
      <charset val="128"/>
    </font>
    <font>
      <sz val="10"/>
      <name val="ＭＳ Ｐゴシック"/>
      <family val="3"/>
      <charset val="128"/>
    </font>
    <font>
      <sz val="11"/>
      <color rgb="FF808080"/>
      <name val="ＭＳ Ｐゴシック"/>
      <family val="3"/>
      <charset val="128"/>
    </font>
    <font>
      <sz val="11"/>
      <color rgb="FF000000"/>
      <name val="MS P ゴシック"/>
      <family val="3"/>
      <charset val="128"/>
    </font>
    <font>
      <b val="true"/>
      <u val="single"/>
      <sz val="8"/>
      <color rgb="FF000000"/>
      <name val="MS P ゴシック"/>
      <family val="3"/>
      <charset val="128"/>
    </font>
    <font>
      <b val="true"/>
      <u val="single"/>
      <sz val="9"/>
      <color rgb="FF000000"/>
      <name val="MS P ゴシック"/>
      <family val="3"/>
      <charset val="128"/>
    </font>
    <font>
      <b val="true"/>
      <sz val="10"/>
      <color rgb="FF000000"/>
      <name val="游明朝"/>
      <family val="2"/>
      <charset val="128"/>
    </font>
    <font>
      <sz val="11"/>
      <color rgb="FF000000"/>
      <name val="游明朝"/>
      <family val="2"/>
      <charset val="128"/>
    </font>
    <font>
      <sz val="9"/>
      <color rgb="FF000000"/>
      <name val="游明朝"/>
      <family val="2"/>
      <charset val="128"/>
    </font>
    <font>
      <b val="true"/>
      <sz val="12"/>
      <color rgb="FF000000"/>
      <name val="游明朝"/>
      <family val="2"/>
      <charset val="128"/>
    </font>
    <font>
      <b val="true"/>
      <sz val="9"/>
      <color rgb="FF000000"/>
      <name val="游明朝"/>
      <family val="2"/>
      <charset val="128"/>
    </font>
    <font>
      <b val="true"/>
      <sz val="14"/>
      <color rgb="FF000000"/>
      <name val="ＭＳ Ｐゴシック"/>
      <family val="3"/>
      <charset val="128"/>
    </font>
    <font>
      <sz val="13"/>
      <color rgb="FF000000"/>
      <name val="ＭＳ Ｐゴシック"/>
      <family val="3"/>
      <charset val="128"/>
    </font>
    <font>
      <sz val="10"/>
      <color rgb="FF000000"/>
      <name val="ＭＳ Ｐゴシック"/>
      <family val="3"/>
      <charset val="128"/>
    </font>
    <font>
      <sz val="9"/>
      <color rgb="FF000000"/>
      <name val="ＭＳ Ｐゴシック"/>
      <family val="3"/>
      <charset val="128"/>
    </font>
    <font>
      <sz val="9"/>
      <name val="ＭＳ Ｐゴシック"/>
      <family val="3"/>
      <charset val="128"/>
    </font>
    <font>
      <b val="true"/>
      <sz val="9"/>
      <color rgb="FF000000"/>
      <name val="ＭＳ Ｐゴシック"/>
      <family val="3"/>
      <charset val="128"/>
    </font>
    <font>
      <sz val="8"/>
      <color rgb="FFFF0000"/>
      <name val="ＭＳ Ｐゴシック"/>
      <family val="3"/>
      <charset val="128"/>
    </font>
    <font>
      <sz val="8"/>
      <color rgb="FF7F7F7F"/>
      <name val="ＭＳ Ｐゴシック"/>
      <family val="3"/>
      <charset val="128"/>
    </font>
    <font>
      <b val="true"/>
      <sz val="10"/>
      <name val="ＭＳ Ｐゴシック"/>
      <family val="3"/>
      <charset val="128"/>
    </font>
    <font>
      <sz val="9"/>
      <color rgb="FF7F7F7F"/>
      <name val="ＭＳ Ｐゴシック"/>
      <family val="3"/>
      <charset val="128"/>
    </font>
    <font>
      <b val="true"/>
      <sz val="10"/>
      <color rgb="FF000000"/>
      <name val="ＭＳ Ｐゴシック"/>
      <family val="3"/>
      <charset val="128"/>
    </font>
    <font>
      <b val="true"/>
      <sz val="11"/>
      <color rgb="FFFF0000"/>
      <name val="ＭＳ Ｐゴシック"/>
      <family val="3"/>
      <charset val="128"/>
    </font>
    <font>
      <sz val="10"/>
      <color rgb="FFFFFFFF"/>
      <name val="ＭＳ Ｐゴシック"/>
      <family val="3"/>
      <charset val="128"/>
    </font>
    <font>
      <sz val="10"/>
      <color rgb="FF7F7F7F"/>
      <name val="ＭＳ Ｐゴシック"/>
      <family val="3"/>
      <charset val="128"/>
    </font>
    <font>
      <strike val="true"/>
      <sz val="10"/>
      <name val="ＭＳ Ｐゴシック"/>
      <family val="3"/>
      <charset val="128"/>
    </font>
    <font>
      <b val="true"/>
      <sz val="9"/>
      <name val="ＭＳ Ｐゴシック"/>
      <family val="3"/>
      <charset val="128"/>
    </font>
    <font>
      <sz val="10"/>
      <color rgb="FF404040"/>
      <name val="ＭＳ Ｐゴシック"/>
      <family val="3"/>
      <charset val="128"/>
    </font>
    <font>
      <b val="true"/>
      <sz val="12"/>
      <color rgb="FFFF0000"/>
      <name val="ＭＳ Ｐゴシック"/>
      <family val="3"/>
      <charset val="128"/>
    </font>
    <font>
      <sz val="9"/>
      <color rgb="FF808080"/>
      <name val="ＭＳ Ｐゴシック"/>
      <family val="3"/>
      <charset val="128"/>
    </font>
    <font>
      <b val="true"/>
      <sz val="10.5"/>
      <color rgb="FF000000"/>
      <name val="ＭＳ Ｐゴシック"/>
      <family val="3"/>
      <charset val="128"/>
    </font>
    <font>
      <sz val="10.5"/>
      <name val="ＭＳ Ｐゴシック"/>
      <family val="3"/>
      <charset val="128"/>
    </font>
    <font>
      <sz val="10.5"/>
      <color rgb="FF000000"/>
      <name val="ＭＳ Ｐゴシック"/>
      <family val="3"/>
      <charset val="128"/>
    </font>
    <font>
      <b val="true"/>
      <sz val="10.5"/>
      <name val="ＭＳ Ｐゴシック"/>
      <family val="3"/>
      <charset val="128"/>
    </font>
    <font>
      <b val="true"/>
      <sz val="10.5"/>
      <color rgb="FF993300"/>
      <name val="ＭＳ Ｐゴシック"/>
      <family val="3"/>
      <charset val="128"/>
    </font>
    <font>
      <sz val="9"/>
      <color rgb="FF000000"/>
      <name val="MS P ゴシック"/>
      <family val="0"/>
      <charset val="128"/>
    </font>
    <font>
      <b val="true"/>
      <u val="single"/>
      <sz val="10"/>
      <color rgb="FF000000"/>
      <name val="MS P ゴシック"/>
      <family val="3"/>
      <charset val="128"/>
    </font>
    <font>
      <sz val="9"/>
      <color rgb="FF000000"/>
      <name val="游明朝"/>
      <family val="1"/>
      <charset val="128"/>
    </font>
    <font>
      <b val="true"/>
      <sz val="11"/>
      <color rgb="FF000000"/>
      <name val="游明朝"/>
      <family val="2"/>
      <charset val="128"/>
    </font>
    <font>
      <b val="true"/>
      <sz val="11"/>
      <color rgb="FF000000"/>
      <name val="Calibri"/>
      <family val="0"/>
      <charset val="128"/>
    </font>
    <font>
      <b val="true"/>
      <sz val="11"/>
      <name val="游明朝"/>
      <family val="2"/>
      <charset val="128"/>
    </font>
    <font>
      <b val="true"/>
      <sz val="10.5"/>
      <name val="游明朝"/>
      <family val="2"/>
      <charset val="128"/>
    </font>
    <font>
      <b val="true"/>
      <sz val="11"/>
      <name val="游明朝"/>
      <family val="1"/>
      <charset val="128"/>
    </font>
    <font>
      <b val="true"/>
      <sz val="10.5"/>
      <name val="游明朝"/>
      <family val="1"/>
      <charset val="128"/>
    </font>
    <font>
      <sz val="11"/>
      <color rgb="FF595959"/>
      <name val="ＭＳ Ｐゴシック"/>
      <family val="3"/>
      <charset val="128"/>
    </font>
    <font>
      <b val="true"/>
      <sz val="22"/>
      <color rgb="FF000000"/>
      <name val="ＭＳ Ｐゴシック"/>
      <family val="3"/>
      <charset val="128"/>
    </font>
    <font>
      <sz val="12"/>
      <color rgb="FF7F7F7F"/>
      <name val="ＭＳ Ｐゴシック"/>
      <family val="3"/>
      <charset val="128"/>
    </font>
    <font>
      <sz val="14"/>
      <color rgb="FFF2F2F2"/>
      <name val="ＭＳ Ｐゴシック"/>
      <family val="3"/>
      <charset val="128"/>
    </font>
    <font>
      <sz val="11"/>
      <color rgb="FFF2F2F2"/>
      <name val="ＭＳ Ｐゴシック"/>
      <family val="3"/>
      <charset val="128"/>
    </font>
    <font>
      <sz val="18"/>
      <color rgb="FF000000"/>
      <name val="ＭＳ Ｐゴシック"/>
      <family val="3"/>
      <charset val="128"/>
    </font>
    <font>
      <sz val="14"/>
      <color rgb="FFFF0000"/>
      <name val="ＭＳ Ｐゴシック"/>
      <family val="3"/>
      <charset val="128"/>
    </font>
    <font>
      <sz val="12"/>
      <color rgb="FFFF0000"/>
      <name val="ＭＳ Ｐゴシック"/>
      <family val="3"/>
      <charset val="128"/>
    </font>
    <font>
      <sz val="13"/>
      <name val="ＭＳ Ｐゴシック"/>
      <family val="3"/>
      <charset val="128"/>
    </font>
    <font>
      <sz val="14"/>
      <color rgb="FF7F7F7F"/>
      <name val="ＭＳ Ｐゴシック"/>
      <family val="3"/>
      <charset val="128"/>
    </font>
    <font>
      <b val="true"/>
      <sz val="16"/>
      <name val="ＭＳ Ｐゴシック"/>
      <family val="3"/>
      <charset val="128"/>
    </font>
    <font>
      <sz val="14"/>
      <color rgb="FF595959"/>
      <name val="ＭＳ Ｐゴシック"/>
      <family val="3"/>
      <charset val="128"/>
    </font>
    <font>
      <b val="true"/>
      <sz val="14"/>
      <color rgb="FFFF0000"/>
      <name val="ＭＳ Ｐゴシック"/>
      <family val="3"/>
      <charset val="128"/>
    </font>
    <font>
      <sz val="20"/>
      <color rgb="FF000000"/>
      <name val="ＭＳ Ｐゴシック"/>
      <family val="3"/>
      <charset val="128"/>
    </font>
    <font>
      <sz val="15"/>
      <color rgb="FF000000"/>
      <name val="ＭＳ Ｐゴシック"/>
      <family val="3"/>
      <charset val="128"/>
    </font>
    <font>
      <b val="true"/>
      <sz val="11"/>
      <color rgb="FF000000"/>
      <name val="MS P ゴシック"/>
      <family val="3"/>
      <charset val="128"/>
    </font>
    <font>
      <b val="true"/>
      <u val="single"/>
      <sz val="11"/>
      <color rgb="FF000000"/>
      <name val="MS P ゴシック"/>
      <family val="3"/>
      <charset val="128"/>
    </font>
    <font>
      <b val="true"/>
      <sz val="18"/>
      <color rgb="FF000000"/>
      <name val="游明朝"/>
      <family val="2"/>
      <charset val="128"/>
    </font>
    <font>
      <b val="true"/>
      <sz val="18"/>
      <name val="游明朝"/>
      <family val="2"/>
      <charset val="128"/>
    </font>
    <font>
      <sz val="11"/>
      <name val="ＭＳゴシック"/>
      <family val="3"/>
      <charset val="128"/>
    </font>
    <font>
      <sz val="11"/>
      <color rgb="FF000000"/>
      <name val="ＭＳゴシック"/>
      <family val="3"/>
      <charset val="128"/>
    </font>
    <font>
      <sz val="24"/>
      <name val="ＭＳ ゴシック"/>
      <family val="3"/>
      <charset val="128"/>
    </font>
    <font>
      <sz val="18"/>
      <name val="ＭＳ ゴシック"/>
      <family val="3"/>
      <charset val="128"/>
    </font>
    <font>
      <sz val="24"/>
      <color rgb="FF000000"/>
      <name val="ＭＳ ゴシック"/>
      <family val="3"/>
      <charset val="128"/>
    </font>
    <font>
      <sz val="18"/>
      <color rgb="FF000000"/>
      <name val="ＭＳ ゴシック"/>
      <family val="3"/>
      <charset val="128"/>
    </font>
    <font>
      <sz val="24"/>
      <name val="ＭＳ Ｐゴシック"/>
      <family val="2"/>
      <charset val="128"/>
    </font>
    <font>
      <sz val="20"/>
      <name val="ＭＳゴシック"/>
      <family val="3"/>
      <charset val="128"/>
    </font>
    <font>
      <sz val="20"/>
      <color rgb="FF000000"/>
      <name val="ＭＳゴシック"/>
      <family val="3"/>
      <charset val="128"/>
    </font>
    <font>
      <sz val="11"/>
      <name val="ＭＳ Ｐゴシック"/>
      <family val="2"/>
      <charset val="128"/>
    </font>
    <font>
      <sz val="20"/>
      <name val="ＭＳ ゴシック"/>
      <family val="3"/>
      <charset val="128"/>
    </font>
    <font>
      <sz val="20"/>
      <name val="ＭＳゴシック"/>
      <family val="3"/>
      <charset val="1"/>
    </font>
    <font>
      <sz val="10"/>
      <color rgb="FF242424"/>
      <name val="Arial Unicode MS"/>
      <family val="2"/>
      <charset val="1"/>
    </font>
    <font>
      <sz val="10"/>
      <name val="Meiryo UI"/>
      <family val="3"/>
      <charset val="128"/>
    </font>
    <font>
      <sz val="10"/>
      <name val="ＭＳ 明朝"/>
      <family val="1"/>
      <charset val="128"/>
    </font>
  </fonts>
  <fills count="36">
    <fill>
      <patternFill patternType="none"/>
    </fill>
    <fill>
      <patternFill patternType="gray125"/>
    </fill>
    <fill>
      <patternFill patternType="solid">
        <fgColor rgb="FFCCCCFF"/>
        <bgColor rgb="FFE6E0EC"/>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DBEEF4"/>
      </patternFill>
    </fill>
    <fill>
      <patternFill patternType="solid">
        <fgColor rgb="FFFFCC99"/>
        <bgColor rgb="FFDDD9C3"/>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C000"/>
      </patternFill>
    </fill>
    <fill>
      <patternFill patternType="solid">
        <fgColor rgb="FF0066CC"/>
        <bgColor rgb="FF333399"/>
      </patternFill>
    </fill>
    <fill>
      <patternFill patternType="solid">
        <fgColor rgb="FF800080"/>
        <bgColor rgb="FF800080"/>
      </patternFill>
    </fill>
    <fill>
      <patternFill patternType="solid">
        <fgColor rgb="FF33CCCC"/>
        <bgColor rgb="FF339966"/>
      </patternFill>
    </fill>
    <fill>
      <patternFill patternType="solid">
        <fgColor rgb="FFFF9900"/>
        <bgColor rgb="FFFFC000"/>
      </patternFill>
    </fill>
    <fill>
      <patternFill patternType="solid">
        <fgColor rgb="FFFFFF99"/>
        <bgColor rgb="FFFFFFCC"/>
      </patternFill>
    </fill>
    <fill>
      <patternFill patternType="solid">
        <fgColor rgb="FF333399"/>
        <bgColor rgb="FF404040"/>
      </patternFill>
    </fill>
    <fill>
      <patternFill patternType="solid">
        <fgColor rgb="FFFF0000"/>
        <bgColor rgb="FF993300"/>
      </patternFill>
    </fill>
    <fill>
      <patternFill patternType="solid">
        <fgColor rgb="FF339966"/>
        <bgColor rgb="FF7F7F7F"/>
      </patternFill>
    </fill>
    <fill>
      <patternFill patternType="solid">
        <fgColor rgb="FFFF6600"/>
        <bgColor rgb="FFFF9900"/>
      </patternFill>
    </fill>
    <fill>
      <patternFill patternType="solid">
        <fgColor rgb="FF969696"/>
        <bgColor rgb="FFA0A0A0"/>
      </patternFill>
    </fill>
    <fill>
      <patternFill patternType="solid">
        <fgColor rgb="FFFFFFCC"/>
        <bgColor rgb="FFFFF2CC"/>
      </patternFill>
    </fill>
    <fill>
      <patternFill patternType="solid">
        <fgColor rgb="FFC0C0C0"/>
        <bgColor rgb="FFCCCCFF"/>
      </patternFill>
    </fill>
    <fill>
      <patternFill patternType="solid">
        <fgColor rgb="FFFFFFFF"/>
        <bgColor rgb="FFF2F2F2"/>
      </patternFill>
    </fill>
    <fill>
      <patternFill patternType="solid">
        <fgColor rgb="FFFFC000"/>
        <bgColor rgb="FFFFCC00"/>
      </patternFill>
    </fill>
    <fill>
      <patternFill patternType="solid">
        <fgColor rgb="FFF2F2F2"/>
        <bgColor rgb="FFEBF1DE"/>
      </patternFill>
    </fill>
    <fill>
      <patternFill patternType="solid">
        <fgColor rgb="FFFFF2CC"/>
        <bgColor rgb="FFFDEADA"/>
      </patternFill>
    </fill>
    <fill>
      <patternFill patternType="solid">
        <fgColor rgb="FFFFFF00"/>
        <bgColor rgb="FFFFCC00"/>
      </patternFill>
    </fill>
    <fill>
      <patternFill patternType="solid">
        <fgColor rgb="FFFDEADA"/>
        <bgColor rgb="FFFFF2CC"/>
      </patternFill>
    </fill>
    <fill>
      <patternFill patternType="solid">
        <fgColor rgb="FFE6E0EC"/>
        <bgColor rgb="FFDCE6F2"/>
      </patternFill>
    </fill>
    <fill>
      <patternFill patternType="solid">
        <fgColor rgb="FFDBEEF4"/>
        <bgColor rgb="FFDCE6F2"/>
      </patternFill>
    </fill>
    <fill>
      <patternFill patternType="solid">
        <fgColor rgb="FFEBF1DE"/>
        <bgColor rgb="FFF2F2F2"/>
      </patternFill>
    </fill>
    <fill>
      <patternFill patternType="solid">
        <fgColor rgb="FFF2DCDB"/>
        <bgColor rgb="FFE6E0EC"/>
      </patternFill>
    </fill>
    <fill>
      <patternFill patternType="solid">
        <fgColor rgb="FFDCE6F2"/>
        <bgColor rgb="FFDBEEF4"/>
      </patternFill>
    </fill>
    <fill>
      <patternFill patternType="solid">
        <fgColor rgb="FFD7E4BD"/>
        <bgColor rgb="FFDDD9C3"/>
      </patternFill>
    </fill>
  </fills>
  <borders count="124">
    <border diagonalUp="false" diagonalDown="false">
      <left/>
      <right/>
      <top/>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right/>
      <top/>
      <bottom style="double">
        <color rgb="FFFF9900"/>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thin"/>
      <right style="hair"/>
      <top style="thin"/>
      <bottom/>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right style="thin"/>
      <top style="thin"/>
      <bottom style="thin"/>
      <diagonal/>
    </border>
    <border diagonalUp="false" diagonalDown="false">
      <left style="thin"/>
      <right/>
      <top style="thin"/>
      <bottom style="thin"/>
      <diagonal/>
    </border>
    <border diagonalUp="false" diagonalDown="false">
      <left style="medium"/>
      <right style="medium"/>
      <top style="medium"/>
      <bottom style="medium"/>
      <diagonal/>
    </border>
    <border diagonalUp="false" diagonalDown="false">
      <left style="medium"/>
      <right style="medium"/>
      <top style="medium"/>
      <bottom style="thin"/>
      <diagonal/>
    </border>
    <border diagonalUp="false" diagonalDown="false">
      <left style="medium"/>
      <right style="medium"/>
      <top style="thin"/>
      <bottom style="thin"/>
      <diagonal/>
    </border>
    <border diagonalUp="false" diagonalDown="false">
      <left style="medium"/>
      <right style="medium"/>
      <top style="thin"/>
      <bottom style="medium"/>
      <diagonal/>
    </border>
    <border diagonalUp="false" diagonalDown="false">
      <left style="thin"/>
      <right style="thin"/>
      <top style="thin"/>
      <bottom/>
      <diagonal/>
    </border>
    <border diagonalUp="false" diagonalDown="false">
      <left/>
      <right style="thin"/>
      <top style="thin"/>
      <bottom/>
      <diagonal/>
    </border>
    <border diagonalUp="false" diagonalDown="false">
      <left style="thin"/>
      <right style="thin"/>
      <top/>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medium"/>
      <right/>
      <top style="medium"/>
      <bottom style="medium"/>
      <diagonal/>
    </border>
    <border diagonalUp="false" diagonalDown="false">
      <left style="thin"/>
      <right/>
      <top style="thin"/>
      <bottom style="hair"/>
      <diagonal/>
    </border>
    <border diagonalUp="false" diagonalDown="false">
      <left style="thin"/>
      <right style="thin"/>
      <top style="thin"/>
      <bottom style="hair"/>
      <diagonal/>
    </border>
    <border diagonalUp="false" diagonalDown="false">
      <left style="thin"/>
      <right/>
      <top/>
      <bottom style="thin"/>
      <diagonal/>
    </border>
    <border diagonalUp="false" diagonalDown="false">
      <left style="thin"/>
      <right style="thin"/>
      <top style="hair"/>
      <bottom style="thin"/>
      <diagonal/>
    </border>
    <border diagonalUp="false" diagonalDown="false">
      <left style="thin"/>
      <right/>
      <top style="thin"/>
      <bottom/>
      <diagonal/>
    </border>
    <border diagonalUp="false" diagonalDown="false">
      <left/>
      <right/>
      <top style="thin"/>
      <bottom/>
      <diagonal/>
    </border>
    <border diagonalUp="false" diagonalDown="false">
      <left style="thin"/>
      <right style="thin"/>
      <top/>
      <bottom style="thin"/>
      <diagonal/>
    </border>
    <border diagonalUp="false" diagonalDown="false">
      <left style="thin"/>
      <right/>
      <top/>
      <bottom/>
      <diagonal/>
    </border>
    <border diagonalUp="false" diagonalDown="false">
      <left/>
      <right/>
      <top style="thin"/>
      <bottom style="thin"/>
      <diagonal/>
    </border>
    <border diagonalUp="false" diagonalDown="false">
      <left style="hair"/>
      <right style="thin"/>
      <top style="thin"/>
      <bottom/>
      <diagonal/>
    </border>
    <border diagonalUp="false" diagonalDown="false">
      <left style="medium"/>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right style="medium"/>
      <top/>
      <bottom/>
      <diagonal/>
    </border>
    <border diagonalUp="false" diagonalDown="false">
      <left style="thin">
        <color rgb="FF7F7F7F"/>
      </left>
      <right style="thin">
        <color rgb="FF7F7F7F"/>
      </right>
      <top style="thin">
        <color rgb="FF7F7F7F"/>
      </top>
      <bottom style="thin">
        <color rgb="FF7F7F7F"/>
      </bottom>
      <diagonal/>
    </border>
    <border diagonalUp="false" diagonalDown="false">
      <left style="thin"/>
      <right style="thin"/>
      <top style="hair"/>
      <bottom style="hair"/>
      <diagonal/>
    </border>
    <border diagonalUp="false" diagonalDown="false">
      <left style="medium"/>
      <right/>
      <top/>
      <bottom style="medium"/>
      <diagonal/>
    </border>
    <border diagonalUp="false" diagonalDown="false">
      <left style="thin"/>
      <right style="thin"/>
      <top style="hair"/>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style="thin"/>
      <top style="medium"/>
      <bottom style="medium"/>
      <diagonal/>
    </border>
    <border diagonalUp="false" diagonalDown="false">
      <left/>
      <right style="thin">
        <color rgb="FF7F7F7F"/>
      </right>
      <top/>
      <bottom/>
      <diagonal/>
    </border>
    <border diagonalUp="false" diagonalDown="false">
      <left style="thick"/>
      <right style="thick"/>
      <top style="medium"/>
      <bottom style="medium"/>
      <diagonal/>
    </border>
    <border diagonalUp="false" diagonalDown="false">
      <left style="medium"/>
      <right style="medium"/>
      <top style="medium"/>
      <bottom style="hair"/>
      <diagonal/>
    </border>
    <border diagonalUp="false" diagonalDown="false">
      <left style="medium"/>
      <right style="medium"/>
      <top/>
      <bottom style="hair"/>
      <diagonal/>
    </border>
    <border diagonalUp="false" diagonalDown="false">
      <left style="medium"/>
      <right style="medium"/>
      <top style="hair"/>
      <bottom style="thin"/>
      <diagonal/>
    </border>
    <border diagonalUp="false" diagonalDown="false">
      <left style="medium"/>
      <right style="medium"/>
      <top style="hair"/>
      <bottom style="hair"/>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medium"/>
      <right style="medium"/>
      <top style="hair"/>
      <bottom style="medium"/>
      <diagonal/>
    </border>
    <border diagonalUp="false" diagonalDown="false">
      <left style="medium"/>
      <right style="medium"/>
      <top style="medium"/>
      <bottom/>
      <diagonal/>
    </border>
    <border diagonalUp="false" diagonalDown="false">
      <left/>
      <right style="thin"/>
      <top style="thin"/>
      <bottom style="hair"/>
      <diagonal/>
    </border>
    <border diagonalUp="false" diagonalDown="false">
      <left/>
      <right style="thin"/>
      <top/>
      <bottom style="thin"/>
      <diagonal/>
    </border>
    <border diagonalUp="false" diagonalDown="false">
      <left style="thin"/>
      <right style="medium"/>
      <top style="thin"/>
      <bottom/>
      <diagonal/>
    </border>
    <border diagonalUp="false" diagonalDown="false">
      <left/>
      <right/>
      <top/>
      <bottom style="thin">
        <color rgb="FF7F7F7F"/>
      </bottom>
      <diagonal/>
    </border>
    <border diagonalUp="false" diagonalDown="false">
      <left style="medium"/>
      <right/>
      <top style="medium"/>
      <bottom style="hair"/>
      <diagonal/>
    </border>
    <border diagonalUp="false" diagonalDown="false">
      <left style="thin">
        <color rgb="FF7F7F7F"/>
      </left>
      <right/>
      <top/>
      <bottom/>
      <diagonal/>
    </border>
    <border diagonalUp="false" diagonalDown="false">
      <left style="medium"/>
      <right/>
      <top/>
      <bottom style="hair"/>
      <diagonal/>
    </border>
    <border diagonalUp="false" diagonalDown="false">
      <left style="medium"/>
      <right/>
      <top style="hair"/>
      <bottom style="medium"/>
      <diagonal/>
    </border>
    <border diagonalUp="false" diagonalDown="false">
      <left style="thin"/>
      <right style="hair"/>
      <top style="hair"/>
      <bottom style="hair"/>
      <diagonal/>
    </border>
    <border diagonalUp="false" diagonalDown="false">
      <left style="hair"/>
      <right style="hair"/>
      <top style="thin"/>
      <bottom style="hair"/>
      <diagonal/>
    </border>
    <border diagonalUp="false" diagonalDown="false">
      <left style="hair"/>
      <right style="thin"/>
      <top style="hair"/>
      <bottom style="hair"/>
      <diagonal/>
    </border>
    <border diagonalUp="false" diagonalDown="false">
      <left style="hair"/>
      <right style="hair"/>
      <top style="hair"/>
      <bottom style="hair"/>
      <diagonal/>
    </border>
    <border diagonalUp="false" diagonalDown="false">
      <left style="thin"/>
      <right style="hair"/>
      <top/>
      <bottom style="thin"/>
      <diagonal/>
    </border>
    <border diagonalUp="false" diagonalDown="false">
      <left style="hair"/>
      <right style="hair"/>
      <top/>
      <bottom style="thin"/>
      <diagonal/>
    </border>
    <border diagonalUp="false" diagonalDown="false">
      <left style="hair"/>
      <right style="thin"/>
      <top/>
      <bottom style="thin"/>
      <diagonal/>
    </border>
    <border diagonalUp="false" diagonalDown="false">
      <left style="thin"/>
      <right style="hair"/>
      <top style="thin"/>
      <bottom style="hair"/>
      <diagonal/>
    </border>
    <border diagonalUp="false" diagonalDown="false">
      <left style="hair"/>
      <right style="thin"/>
      <top style="thin"/>
      <bottom style="hair"/>
      <diagonal/>
    </border>
    <border diagonalUp="false" diagonalDown="false">
      <left style="hair"/>
      <right style="thin"/>
      <top style="hair"/>
      <bottom style="thin"/>
      <diagonal/>
    </border>
    <border diagonalUp="false" diagonalDown="false">
      <left style="medium"/>
      <right style="thin"/>
      <top style="medium"/>
      <bottom/>
      <diagonal/>
    </border>
    <border diagonalUp="false" diagonalDown="false">
      <left style="thin"/>
      <right style="thin"/>
      <top style="medium"/>
      <bottom/>
      <diagonal/>
    </border>
    <border diagonalUp="false" diagonalDown="false">
      <left style="thin"/>
      <right/>
      <top style="medium"/>
      <bottom/>
      <diagonal/>
    </border>
    <border diagonalUp="false" diagonalDown="false">
      <left/>
      <right style="thin"/>
      <top style="medium"/>
      <bottom style="medium"/>
      <diagonal/>
    </border>
    <border diagonalUp="false" diagonalDown="false">
      <left style="thin"/>
      <right style="thin"/>
      <top style="medium"/>
      <bottom style="medium"/>
      <diagonal/>
    </border>
    <border diagonalUp="false" diagonalDown="false">
      <left style="thin"/>
      <right style="medium"/>
      <top style="medium"/>
      <bottom style="medium"/>
      <diagonal/>
    </border>
    <border diagonalUp="false" diagonalDown="false">
      <left style="thin"/>
      <right/>
      <top style="medium"/>
      <bottom style="thin"/>
      <diagonal/>
    </border>
    <border diagonalUp="false" diagonalDown="false">
      <left style="thin"/>
      <right style="medium"/>
      <top style="medium"/>
      <bottom/>
      <diagonal/>
    </border>
    <border diagonalUp="false" diagonalDown="false">
      <left style="medium"/>
      <right/>
      <top style="thin"/>
      <bottom style="medium"/>
      <diagonal/>
    </border>
    <border diagonalUp="false" diagonalDown="false">
      <left style="thin"/>
      <right style="thin"/>
      <top style="thin"/>
      <bottom style="medium"/>
      <diagonal/>
    </border>
    <border diagonalUp="false" diagonalDown="false">
      <left/>
      <right style="thin"/>
      <top style="thin"/>
      <bottom style="medium"/>
      <diagonal/>
    </border>
    <border diagonalUp="false" diagonalDown="false">
      <left style="thin"/>
      <right/>
      <top style="thin"/>
      <bottom style="medium"/>
      <diagonal/>
    </border>
    <border diagonalUp="false" diagonalDown="false">
      <left style="thin"/>
      <right/>
      <top/>
      <bottom style="medium"/>
      <diagonal/>
    </border>
    <border diagonalUp="false" diagonalDown="false">
      <left style="thin"/>
      <right style="medium"/>
      <top style="thin"/>
      <bottom style="medium"/>
      <diagonal/>
    </border>
    <border diagonalUp="false" diagonalDown="false">
      <left/>
      <right style="thin">
        <color rgb="FF808080"/>
      </right>
      <top style="thin">
        <color rgb="FF808080"/>
      </top>
      <bottom style="thin">
        <color rgb="FF808080"/>
      </bottom>
      <diagonal/>
    </border>
    <border diagonalUp="false" diagonalDown="false">
      <left style="medium"/>
      <right/>
      <top style="medium"/>
      <bottom style="thin"/>
      <diagonal/>
    </border>
    <border diagonalUp="false" diagonalDown="false">
      <left/>
      <right style="thin"/>
      <top style="medium"/>
      <bottom/>
      <diagonal/>
    </border>
    <border diagonalUp="false" diagonalDown="false">
      <left style="thin"/>
      <right/>
      <top style="medium"/>
      <bottom style="medium"/>
      <diagonal/>
    </border>
    <border diagonalUp="false" diagonalDown="false">
      <left/>
      <right/>
      <top style="medium"/>
      <bottom style="medium"/>
      <diagonal/>
    </border>
    <border diagonalUp="false" diagonalDown="true">
      <left style="thin"/>
      <right style="thin"/>
      <top style="thin"/>
      <bottom style="thin"/>
      <diagonal style="thin"/>
    </border>
    <border diagonalUp="false" diagonalDown="false">
      <left/>
      <right style="thin">
        <color rgb="FF7F7F7F"/>
      </right>
      <top style="thin">
        <color rgb="FF7F7F7F"/>
      </top>
      <bottom style="thin">
        <color rgb="FF7F7F7F"/>
      </bottom>
      <diagonal/>
    </border>
    <border diagonalUp="false" diagonalDown="false">
      <left style="thin">
        <color rgb="FF7F7F7F"/>
      </left>
      <right/>
      <top style="thin">
        <color rgb="FF7F7F7F"/>
      </top>
      <bottom style="thin">
        <color rgb="FF7F7F7F"/>
      </bottom>
      <diagonal/>
    </border>
    <border diagonalUp="false" diagonalDown="false">
      <left style="thin">
        <color rgb="FF7F7F7F"/>
      </left>
      <right style="thin">
        <color rgb="FF7F7F7F"/>
      </right>
      <top style="thin">
        <color rgb="FF7F7F7F"/>
      </top>
      <bottom/>
      <diagonal/>
    </border>
    <border diagonalUp="false" diagonalDown="false">
      <left style="thin"/>
      <right style="medium"/>
      <top/>
      <bottom style="medium"/>
      <diagonal/>
    </border>
    <border diagonalUp="false" diagonalDown="false">
      <left/>
      <right style="thin"/>
      <top style="medium"/>
      <bottom style="thin"/>
      <diagonal/>
    </border>
    <border diagonalUp="false" diagonalDown="false">
      <left/>
      <right style="medium"/>
      <top style="medium"/>
      <bottom style="medium"/>
      <diagonal/>
    </border>
    <border diagonalUp="false" diagonalDown="false">
      <left style="medium"/>
      <right style="thin"/>
      <top style="thin"/>
      <bottom style="medium"/>
      <diagonal/>
    </border>
    <border diagonalUp="false" diagonalDown="false">
      <left style="medium"/>
      <right style="medium"/>
      <top/>
      <bottom style="thin"/>
      <diagonal/>
    </border>
    <border diagonalUp="false" diagonalDown="false">
      <left style="medium"/>
      <right/>
      <top/>
      <bottom style="thin"/>
      <diagonal/>
    </border>
    <border diagonalUp="false" diagonalDown="false">
      <left style="thin"/>
      <right style="medium"/>
      <top/>
      <bottom style="thin"/>
      <diagonal/>
    </border>
    <border diagonalUp="false" diagonalDown="false">
      <left/>
      <right style="medium"/>
      <top style="medium"/>
      <bottom style="thin"/>
      <diagonal/>
    </border>
    <border diagonalUp="false" diagonalDown="false">
      <left/>
      <right/>
      <top style="medium"/>
      <bottom style="thin"/>
      <diagonal/>
    </border>
    <border diagonalUp="false" diagonalDown="false">
      <left/>
      <right style="medium"/>
      <top/>
      <bottom style="thin"/>
      <diagonal/>
    </border>
    <border diagonalUp="false" diagonalDown="false">
      <left style="medium"/>
      <right/>
      <top style="thin"/>
      <bottom style="thin"/>
      <diagonal/>
    </border>
    <border diagonalUp="false" diagonalDown="false">
      <left/>
      <right style="medium"/>
      <top style="thin"/>
      <bottom style="thin"/>
      <diagonal/>
    </border>
    <border diagonalUp="false" diagonalDown="false">
      <left/>
      <right style="medium"/>
      <top style="thin"/>
      <bottom style="medium"/>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style="medium"/>
      <top style="thin"/>
      <bottom/>
      <diagonal/>
    </border>
    <border diagonalUp="false" diagonalDown="false">
      <left style="medium"/>
      <right/>
      <top style="thin"/>
      <bottom/>
      <diagonal/>
    </border>
    <border diagonalUp="false" diagonalDown="false">
      <left/>
      <right/>
      <top style="thin"/>
      <bottom style="medium"/>
      <diagonal/>
    </border>
    <border diagonalUp="false" diagonalDown="false">
      <left/>
      <right style="medium"/>
      <top style="thin"/>
      <bottom/>
      <diagonal/>
    </border>
    <border diagonalUp="false" diagonalDown="false">
      <left style="thin"/>
      <right style="thin"/>
      <top/>
      <bottom style="medium"/>
      <diagonal/>
    </border>
    <border diagonalUp="false" diagonalDown="false">
      <left style="medium"/>
      <right style="thin"/>
      <top/>
      <bottom style="medium"/>
      <diagonal/>
    </border>
  </borders>
  <cellStyleXfs count="79">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true" applyProtection="false">
      <alignment horizontal="general" vertical="center" textRotation="0" wrapText="false" indent="0" shrinkToFit="false"/>
    </xf>
    <xf numFmtId="164" fontId="37" fillId="0" borderId="0" applyFont="true" applyBorder="false" applyAlignment="true" applyProtection="false">
      <alignment horizontal="general" vertical="center" textRotation="0" wrapText="false" indent="0" shrinkToFit="false"/>
    </xf>
    <xf numFmtId="164" fontId="4" fillId="2" borderId="0" applyFont="true" applyBorder="false" applyAlignment="true" applyProtection="false">
      <alignment horizontal="general" vertical="center" textRotation="0" wrapText="false" indent="0" shrinkToFit="false"/>
    </xf>
    <xf numFmtId="164" fontId="4" fillId="3" borderId="0" applyFont="true" applyBorder="false" applyAlignment="true" applyProtection="false">
      <alignment horizontal="general" vertical="center" textRotation="0" wrapText="false" indent="0" shrinkToFit="false"/>
    </xf>
    <xf numFmtId="164" fontId="4" fillId="4"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6" borderId="0" applyFont="true" applyBorder="false" applyAlignment="true" applyProtection="false">
      <alignment horizontal="general" vertical="center" textRotation="0" wrapText="false" indent="0" shrinkToFit="false"/>
    </xf>
    <xf numFmtId="164" fontId="4" fillId="7"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9" borderId="0" applyFont="true" applyBorder="false" applyAlignment="true" applyProtection="false">
      <alignment horizontal="general" vertical="center" textRotation="0" wrapText="false" indent="0" shrinkToFit="false"/>
    </xf>
    <xf numFmtId="164" fontId="4" fillId="10"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11" borderId="0" applyFont="true" applyBorder="false" applyAlignment="true" applyProtection="false">
      <alignment horizontal="general" vertical="center" textRotation="0" wrapText="false" indent="0" shrinkToFit="false"/>
    </xf>
    <xf numFmtId="164" fontId="5" fillId="12" borderId="0" applyFont="true" applyBorder="false" applyAlignment="true" applyProtection="false">
      <alignment horizontal="general" vertical="center" textRotation="0" wrapText="false" indent="0" shrinkToFit="false"/>
    </xf>
    <xf numFmtId="164" fontId="5" fillId="9" borderId="0" applyFont="true" applyBorder="false" applyAlignment="true" applyProtection="false">
      <alignment horizontal="general" vertical="center" textRotation="0" wrapText="false" indent="0" shrinkToFit="false"/>
    </xf>
    <xf numFmtId="164" fontId="5" fillId="10"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15" borderId="0" applyFont="true" applyBorder="false" applyAlignment="true" applyProtection="false">
      <alignment horizontal="general" vertical="center" textRotation="0" wrapText="false" indent="0" shrinkToFit="false"/>
    </xf>
    <xf numFmtId="164" fontId="6" fillId="16" borderId="0" applyFont="true" applyBorder="false" applyAlignment="true" applyProtection="false">
      <alignment horizontal="general" vertical="center" textRotation="0" wrapText="false" indent="0" shrinkToFit="false"/>
    </xf>
    <xf numFmtId="164" fontId="5" fillId="17" borderId="0" applyFont="true" applyBorder="false" applyAlignment="true" applyProtection="false">
      <alignment horizontal="general" vertical="center" textRotation="0" wrapText="false" indent="0" shrinkToFit="false"/>
    </xf>
    <xf numFmtId="164" fontId="5" fillId="18" borderId="0" applyFont="true" applyBorder="false" applyAlignment="true" applyProtection="false">
      <alignment horizontal="general" vertical="center" textRotation="0" wrapText="false" indent="0" shrinkToFit="false"/>
    </xf>
    <xf numFmtId="164" fontId="5" fillId="19"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20" borderId="0" applyFont="true" applyBorder="false" applyAlignment="true" applyProtection="false">
      <alignment horizontal="general" vertical="center" textRotation="0" wrapText="false" indent="0" shrinkToFit="false"/>
    </xf>
    <xf numFmtId="164" fontId="7" fillId="0" borderId="0" applyFont="true" applyBorder="false" applyAlignment="true" applyProtection="false">
      <alignment horizontal="general" vertical="center" textRotation="0" wrapText="false" indent="0" shrinkToFit="false"/>
    </xf>
    <xf numFmtId="164" fontId="8" fillId="21" borderId="1" applyFont="true" applyBorder="true" applyAlignment="true" applyProtection="false">
      <alignment horizontal="general" vertical="center" textRotation="0" wrapText="false" indent="0" shrinkToFit="false"/>
    </xf>
    <xf numFmtId="165" fontId="0" fillId="0" borderId="0" applyFont="true" applyBorder="false" applyAlignment="true" applyProtection="false">
      <alignment horizontal="general" vertical="center" textRotation="0" wrapText="false" indent="0" shrinkToFit="false"/>
    </xf>
    <xf numFmtId="164" fontId="0" fillId="22" borderId="2" applyFont="true" applyBorder="true" applyAlignment="true" applyProtection="false">
      <alignment horizontal="general" vertical="center" textRotation="0" wrapText="false" indent="0" shrinkToFit="false"/>
    </xf>
    <xf numFmtId="164" fontId="9" fillId="0" borderId="3" applyFont="true" applyBorder="true" applyAlignment="true" applyProtection="false">
      <alignment horizontal="general" vertical="center" textRotation="0" wrapText="false" indent="0" shrinkToFit="false"/>
    </xf>
    <xf numFmtId="164" fontId="10" fillId="7" borderId="4" applyFont="true" applyBorder="true" applyAlignment="true" applyProtection="false">
      <alignment horizontal="general" vertical="center" textRotation="0" wrapText="false" indent="0" shrinkToFit="false"/>
    </xf>
    <xf numFmtId="164" fontId="11" fillId="23" borderId="5" applyFont="true" applyBorder="true" applyAlignment="true" applyProtection="false">
      <alignment horizontal="general" vertical="center" textRotation="0" wrapText="false" indent="0" shrinkToFit="false"/>
    </xf>
    <xf numFmtId="164" fontId="12" fillId="3"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4" fontId="0"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4"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6" fillId="4" borderId="0" applyFont="true" applyBorder="false" applyAlignment="true" applyProtection="false">
      <alignment horizontal="general" vertical="center" textRotation="0" wrapText="false" indent="0" shrinkToFit="false"/>
    </xf>
    <xf numFmtId="164" fontId="17" fillId="0" borderId="6" applyFont="true" applyBorder="true" applyAlignment="true" applyProtection="false">
      <alignment horizontal="general" vertical="center" textRotation="0" wrapText="false" indent="0" shrinkToFit="false"/>
    </xf>
    <xf numFmtId="164" fontId="18" fillId="0" borderId="7" applyFont="true" applyBorder="true" applyAlignment="true" applyProtection="false">
      <alignment horizontal="general" vertical="center" textRotation="0" wrapText="false" indent="0" shrinkToFit="false"/>
    </xf>
    <xf numFmtId="164" fontId="19" fillId="0" borderId="8" applyFont="true" applyBorder="true" applyAlignment="true" applyProtection="false">
      <alignment horizontal="general" vertical="center" textRotation="0" wrapText="false" indent="0" shrinkToFit="false"/>
    </xf>
    <xf numFmtId="164" fontId="19" fillId="0" borderId="0" applyFont="true" applyBorder="false" applyAlignment="true" applyProtection="false">
      <alignment horizontal="general" vertical="center" textRotation="0" wrapText="false" indent="0" shrinkToFit="false"/>
    </xf>
    <xf numFmtId="164" fontId="20" fillId="23" borderId="4" applyFont="true" applyBorder="true" applyAlignment="true" applyProtection="false">
      <alignment horizontal="general" vertical="center" textRotation="0" wrapText="false" indent="0" shrinkToFit="false"/>
    </xf>
    <xf numFmtId="164" fontId="21" fillId="0" borderId="0" applyFont="true" applyBorder="false" applyAlignment="true" applyProtection="false">
      <alignment horizontal="general" vertical="center" textRotation="0" wrapText="false" indent="0" shrinkToFit="false"/>
    </xf>
    <xf numFmtId="164" fontId="22" fillId="0" borderId="0" applyFont="true" applyBorder="false" applyAlignment="true" applyProtection="false">
      <alignment horizontal="general" vertical="center" textRotation="0" wrapText="false" indent="0" shrinkToFit="false"/>
    </xf>
    <xf numFmtId="164" fontId="23" fillId="0" borderId="9" applyFont="true" applyBorder="tru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cellStyleXfs>
  <cellXfs count="927">
    <xf numFmtId="164" fontId="0" fillId="0" borderId="0" xfId="0" applyFont="false" applyBorder="false" applyAlignment="false" applyProtection="false">
      <alignment horizontal="general" vertical="center" textRotation="0" wrapText="false" indent="0" shrinkToFit="false"/>
      <protection locked="true" hidden="false"/>
    </xf>
    <xf numFmtId="164" fontId="24" fillId="0" borderId="0" xfId="0" applyFont="true" applyBorder="false" applyAlignment="true" applyProtection="true">
      <alignment horizontal="general" vertical="center" textRotation="0" wrapText="false" indent="0" shrinkToFit="false"/>
      <protection locked="true" hidden="false"/>
    </xf>
    <xf numFmtId="164" fontId="24" fillId="24" borderId="0" xfId="0" applyFont="true" applyBorder="false" applyAlignment="true" applyProtection="true">
      <alignment horizontal="general" vertical="center" textRotation="0" wrapText="false" indent="0" shrinkToFit="false"/>
      <protection locked="true" hidden="false"/>
    </xf>
    <xf numFmtId="164" fontId="25" fillId="0" borderId="0" xfId="0" applyFont="true" applyBorder="true" applyAlignment="true" applyProtection="true">
      <alignment horizontal="center" vertical="center" textRotation="0" wrapText="true" indent="0" shrinkToFit="false"/>
      <protection locked="true" hidden="false"/>
    </xf>
    <xf numFmtId="164" fontId="26" fillId="0" borderId="0" xfId="0" applyFont="true" applyBorder="false" applyAlignment="true" applyProtection="true">
      <alignment horizontal="center" vertical="center" textRotation="0" wrapText="true" indent="0" shrinkToFit="false"/>
      <protection locked="true" hidden="false"/>
    </xf>
    <xf numFmtId="164" fontId="27" fillId="0" borderId="0" xfId="0" applyFont="true" applyBorder="false" applyAlignment="true" applyProtection="true">
      <alignment horizontal="general" vertical="center" textRotation="0" wrapText="false" indent="0" shrinkToFit="false"/>
      <protection locked="true" hidden="false"/>
    </xf>
    <xf numFmtId="164" fontId="28" fillId="0" borderId="0" xfId="0" applyFont="true" applyBorder="false" applyAlignment="true" applyProtection="true">
      <alignment horizontal="general" vertical="center" textRotation="0" wrapText="false" indent="0" shrinkToFit="false"/>
      <protection locked="true" hidden="false"/>
    </xf>
    <xf numFmtId="164" fontId="4" fillId="0" borderId="0" xfId="0" applyFont="true" applyBorder="true" applyAlignment="true" applyProtection="true">
      <alignment horizontal="left" vertical="center" textRotation="0" wrapText="true" indent="0" shrinkToFit="false"/>
      <protection locked="true" hidden="false"/>
    </xf>
    <xf numFmtId="164" fontId="4" fillId="0" borderId="0" xfId="0" applyFont="true" applyBorder="false" applyAlignment="true" applyProtection="true">
      <alignment horizontal="left" vertical="center" textRotation="0" wrapText="true" indent="0" shrinkToFit="false"/>
      <protection locked="true" hidden="false"/>
    </xf>
    <xf numFmtId="164" fontId="23" fillId="0" borderId="0" xfId="0" applyFont="true" applyBorder="true" applyAlignment="true" applyProtection="true">
      <alignment horizontal="left" vertical="center" textRotation="0" wrapText="true" indent="0" shrinkToFit="false"/>
      <protection locked="true" hidden="false"/>
    </xf>
    <xf numFmtId="164" fontId="23" fillId="0" borderId="0" xfId="0" applyFont="true" applyBorder="false" applyAlignment="true" applyProtection="true">
      <alignment horizontal="left" vertical="center" textRotation="0" wrapText="true" indent="0" shrinkToFit="false"/>
      <protection locked="true" hidden="false"/>
    </xf>
    <xf numFmtId="164" fontId="29" fillId="0" borderId="0" xfId="0" applyFont="true" applyBorder="false" applyAlignment="true" applyProtection="true">
      <alignment horizontal="general" vertical="center" textRotation="0" wrapText="false" indent="0" shrinkToFit="false"/>
      <protection locked="true" hidden="false"/>
    </xf>
    <xf numFmtId="164" fontId="0" fillId="0" borderId="0" xfId="0" applyFont="true" applyBorder="true" applyAlignment="true" applyProtection="true">
      <alignment horizontal="left" vertical="top" textRotation="0" wrapText="true" indent="0" shrinkToFit="false"/>
      <protection locked="true" hidden="false"/>
    </xf>
    <xf numFmtId="164" fontId="30" fillId="0" borderId="0" xfId="0" applyFont="true" applyBorder="false" applyAlignment="true" applyProtection="true">
      <alignment horizontal="general" vertical="center" textRotation="0" wrapText="false" indent="0" shrinkToFit="false"/>
      <protection locked="true" hidden="false"/>
    </xf>
    <xf numFmtId="164" fontId="31" fillId="0" borderId="0" xfId="0" applyFont="true" applyBorder="false" applyAlignment="true" applyProtection="true">
      <alignment horizontal="general" vertical="center" textRotation="0" wrapText="false" indent="0" shrinkToFit="false"/>
      <protection locked="true" hidden="false"/>
    </xf>
    <xf numFmtId="164" fontId="4" fillId="0" borderId="0" xfId="0" applyFont="true" applyBorder="false" applyAlignment="true" applyProtection="true">
      <alignment horizontal="general" vertical="center" textRotation="0" wrapText="false" indent="0" shrinkToFit="false"/>
      <protection locked="true" hidden="false"/>
    </xf>
    <xf numFmtId="164" fontId="32" fillId="0" borderId="0" xfId="0" applyFont="true" applyBorder="false" applyAlignment="true" applyProtection="true">
      <alignment horizontal="center" vertical="center" textRotation="0" wrapText="false" indent="0" shrinkToFit="false"/>
      <protection locked="true" hidden="false"/>
    </xf>
    <xf numFmtId="164" fontId="33" fillId="22" borderId="10" xfId="0" applyFont="true" applyBorder="true" applyAlignment="true" applyProtection="true">
      <alignment horizontal="center" vertical="center" textRotation="0" wrapText="false" indent="0" shrinkToFit="false"/>
      <protection locked="false" hidden="false"/>
    </xf>
    <xf numFmtId="164" fontId="34" fillId="0" borderId="0" xfId="0" applyFont="true" applyBorder="false" applyAlignment="true" applyProtection="true">
      <alignment horizontal="general" vertical="center" textRotation="0" wrapText="false" indent="0" shrinkToFit="false"/>
      <protection locked="true" hidden="false"/>
    </xf>
    <xf numFmtId="164" fontId="4" fillId="0" borderId="11" xfId="0" applyFont="true" applyBorder="true" applyAlignment="true" applyProtection="true">
      <alignment horizontal="left" vertical="center" textRotation="0" wrapText="false" indent="0" shrinkToFit="false"/>
      <protection locked="true" hidden="false"/>
    </xf>
    <xf numFmtId="164" fontId="35" fillId="0" borderId="10" xfId="0" applyFont="true" applyBorder="true" applyAlignment="true" applyProtection="true">
      <alignment horizontal="left" vertical="center" textRotation="0" wrapText="false" indent="0" shrinkToFit="false"/>
      <protection locked="true" hidden="false"/>
    </xf>
    <xf numFmtId="164" fontId="30" fillId="22" borderId="10" xfId="0" applyFont="true" applyBorder="true" applyAlignment="true" applyProtection="true">
      <alignment horizontal="left" vertical="center" textRotation="0" wrapText="true" indent="0" shrinkToFit="false"/>
      <protection locked="false" hidden="false"/>
    </xf>
    <xf numFmtId="164" fontId="35" fillId="0" borderId="10" xfId="0" applyFont="true" applyBorder="true" applyAlignment="true" applyProtection="true">
      <alignment horizontal="center" vertical="center" textRotation="0" wrapText="false" indent="0" shrinkToFit="false"/>
      <protection locked="true" hidden="false"/>
    </xf>
    <xf numFmtId="167" fontId="4" fillId="22" borderId="12" xfId="0" applyFont="true" applyBorder="true" applyAlignment="true" applyProtection="true">
      <alignment horizontal="center" vertical="center" textRotation="0" wrapText="false" indent="0" shrinkToFit="false"/>
      <protection locked="false" hidden="false"/>
    </xf>
    <xf numFmtId="167" fontId="4" fillId="24" borderId="13" xfId="0" applyFont="true" applyBorder="true" applyAlignment="true" applyProtection="true">
      <alignment horizontal="center" vertical="center" textRotation="0" wrapText="false" indent="0" shrinkToFit="false"/>
      <protection locked="true" hidden="false"/>
    </xf>
    <xf numFmtId="167" fontId="4" fillId="22" borderId="14" xfId="0" applyFont="true" applyBorder="true" applyAlignment="true" applyProtection="true">
      <alignment horizontal="center" vertical="center" textRotation="0" wrapText="false" indent="0" shrinkToFit="false"/>
      <protection locked="false" hidden="false"/>
    </xf>
    <xf numFmtId="164" fontId="36" fillId="0" borderId="0" xfId="0" applyFont="true" applyBorder="false" applyAlignment="true" applyProtection="true">
      <alignment horizontal="general" vertical="center" textRotation="0" wrapText="false" indent="0" shrinkToFit="false"/>
      <protection locked="true" hidden="false"/>
    </xf>
    <xf numFmtId="164" fontId="35" fillId="0" borderId="10" xfId="0" applyFont="true" applyBorder="true" applyAlignment="true" applyProtection="true">
      <alignment horizontal="left" vertical="center" textRotation="0" wrapText="true" indent="0" shrinkToFit="false"/>
      <protection locked="true" hidden="false"/>
    </xf>
    <xf numFmtId="164" fontId="30" fillId="22" borderId="10" xfId="0" applyFont="true" applyBorder="true" applyAlignment="true" applyProtection="true">
      <alignment horizontal="left" vertical="center" textRotation="0" wrapText="false" indent="0" shrinkToFit="false"/>
      <protection locked="false" hidden="false"/>
    </xf>
    <xf numFmtId="164" fontId="35" fillId="0" borderId="15" xfId="0" applyFont="true" applyBorder="true" applyAlignment="true" applyProtection="true">
      <alignment horizontal="left" vertical="center" textRotation="0" wrapText="false" indent="0" shrinkToFit="false"/>
      <protection locked="true" hidden="false"/>
    </xf>
    <xf numFmtId="164" fontId="24" fillId="22" borderId="10" xfId="0" applyFont="true" applyBorder="true" applyAlignment="true" applyProtection="true">
      <alignment horizontal="left" vertical="center" textRotation="0" wrapText="false" indent="0" shrinkToFit="false"/>
      <protection locked="false" hidden="false"/>
    </xf>
    <xf numFmtId="167" fontId="24" fillId="22" borderId="10" xfId="0" applyFont="true" applyBorder="true" applyAlignment="true" applyProtection="true">
      <alignment horizontal="left" vertical="center" textRotation="0" wrapText="false" indent="0" shrinkToFit="false"/>
      <protection locked="false" hidden="false"/>
    </xf>
    <xf numFmtId="164" fontId="30" fillId="0" borderId="0" xfId="0" applyFont="true" applyBorder="false" applyAlignment="true" applyProtection="true">
      <alignment horizontal="left" vertical="center" textRotation="0" wrapText="false" indent="0" shrinkToFit="false"/>
      <protection locked="true" hidden="false"/>
    </xf>
    <xf numFmtId="164" fontId="24" fillId="0" borderId="0" xfId="0" applyFont="true" applyBorder="false" applyAlignment="true" applyProtection="true">
      <alignment horizontal="left" vertical="center" textRotation="0" wrapText="false" indent="0" shrinkToFit="false"/>
      <protection locked="true" hidden="false"/>
    </xf>
    <xf numFmtId="164" fontId="35" fillId="0" borderId="10" xfId="0" applyFont="true" applyBorder="true" applyAlignment="true" applyProtection="true">
      <alignment horizontal="center" vertical="center" textRotation="0" wrapText="true" indent="0" shrinkToFit="true"/>
      <protection locked="true" hidden="false"/>
    </xf>
    <xf numFmtId="164" fontId="35" fillId="0" borderId="10" xfId="0" applyFont="true" applyBorder="true" applyAlignment="true" applyProtection="true">
      <alignment horizontal="general" vertical="center" textRotation="0" wrapText="false" indent="0" shrinkToFit="false"/>
      <protection locked="true" hidden="false"/>
    </xf>
    <xf numFmtId="164" fontId="37" fillId="22" borderId="10" xfId="20" applyFont="false" applyBorder="true" applyAlignment="true" applyProtection="true">
      <alignment horizontal="left" vertical="center" textRotation="0" wrapText="false" indent="0" shrinkToFit="false"/>
      <protection locked="false" hidden="false"/>
    </xf>
    <xf numFmtId="164" fontId="35" fillId="0" borderId="0" xfId="0" applyFont="true" applyBorder="false" applyAlignment="true" applyProtection="true">
      <alignment horizontal="left" vertical="center" textRotation="0" wrapText="false" indent="0" shrinkToFit="false"/>
      <protection locked="true" hidden="false"/>
    </xf>
    <xf numFmtId="164" fontId="37" fillId="24" borderId="0" xfId="20" applyFont="false" applyBorder="true" applyAlignment="true" applyProtection="true">
      <alignment horizontal="left" vertical="center" textRotation="0" wrapText="false" indent="0" shrinkToFit="false"/>
      <protection locked="true" hidden="false"/>
    </xf>
    <xf numFmtId="164" fontId="38" fillId="24" borderId="0" xfId="20" applyFont="true" applyBorder="true" applyAlignment="true" applyProtection="true">
      <alignment horizontal="left" vertical="center" textRotation="0" wrapText="false" indent="0" shrinkToFit="false"/>
      <protection locked="true" hidden="false"/>
    </xf>
    <xf numFmtId="164" fontId="30" fillId="24" borderId="0" xfId="0" applyFont="true" applyBorder="false" applyAlignment="true" applyProtection="true">
      <alignment horizontal="general" vertical="center" textRotation="0" wrapText="false" indent="0" shrinkToFit="false"/>
      <protection locked="true" hidden="false"/>
    </xf>
    <xf numFmtId="164" fontId="30" fillId="0" borderId="0" xfId="0" applyFont="true" applyBorder="false" applyAlignment="true" applyProtection="true">
      <alignment horizontal="center" vertical="center" textRotation="0" wrapText="true" indent="0" shrinkToFit="false"/>
      <protection locked="true" hidden="false"/>
    </xf>
    <xf numFmtId="164" fontId="39" fillId="0" borderId="16" xfId="0" applyFont="true" applyBorder="true" applyAlignment="true" applyProtection="true">
      <alignment horizontal="left" vertical="center" textRotation="0" wrapText="true" indent="0" shrinkToFit="false"/>
      <protection locked="true" hidden="false"/>
    </xf>
    <xf numFmtId="164" fontId="25" fillId="25" borderId="17" xfId="0" applyFont="true" applyBorder="true" applyAlignment="true" applyProtection="true">
      <alignment horizontal="center" vertical="center" textRotation="0" wrapText="false" indent="0" shrinkToFit="false"/>
      <protection locked="true" hidden="false"/>
    </xf>
    <xf numFmtId="164" fontId="39" fillId="0" borderId="0" xfId="0" applyFont="true" applyBorder="false" applyAlignment="true" applyProtection="true">
      <alignment horizontal="left" vertical="center" textRotation="0" wrapText="false" indent="0" shrinkToFit="false"/>
      <protection locked="true" hidden="false"/>
    </xf>
    <xf numFmtId="164" fontId="39" fillId="0" borderId="0" xfId="0" applyFont="true" applyBorder="false" applyAlignment="true" applyProtection="true">
      <alignment horizontal="left" vertical="center" textRotation="0" wrapText="true" indent="0" shrinkToFit="false"/>
      <protection locked="true" hidden="false"/>
    </xf>
    <xf numFmtId="164" fontId="39" fillId="24" borderId="0" xfId="0" applyFont="true" applyBorder="false" applyAlignment="true" applyProtection="true">
      <alignment horizontal="left" vertical="center" textRotation="0" wrapText="true" indent="0" shrinkToFit="false"/>
      <protection locked="true" hidden="false"/>
    </xf>
    <xf numFmtId="164" fontId="39" fillId="0" borderId="10" xfId="0" applyFont="true" applyBorder="true" applyAlignment="true" applyProtection="true">
      <alignment horizontal="center" vertical="center" textRotation="0" wrapText="false" indent="0" shrinkToFit="false"/>
      <protection locked="true" hidden="false"/>
    </xf>
    <xf numFmtId="168" fontId="39" fillId="0" borderId="10" xfId="0" applyFont="true" applyBorder="true" applyAlignment="true" applyProtection="true">
      <alignment horizontal="center" vertical="center" textRotation="0" wrapText="false" indent="0" shrinkToFit="false"/>
      <protection locked="true" hidden="false"/>
    </xf>
    <xf numFmtId="164" fontId="39" fillId="0" borderId="16" xfId="0" applyFont="true" applyBorder="true" applyAlignment="true" applyProtection="true">
      <alignment horizontal="center" vertical="center" textRotation="0" wrapText="false" indent="0" shrinkToFit="false"/>
      <protection locked="true" hidden="false"/>
    </xf>
    <xf numFmtId="164" fontId="31" fillId="22" borderId="18" xfId="0" applyFont="true" applyBorder="true" applyAlignment="true" applyProtection="true">
      <alignment horizontal="center" vertical="center" textRotation="0" wrapText="false" indent="0" shrinkToFit="false"/>
      <protection locked="false" hidden="false"/>
    </xf>
    <xf numFmtId="164" fontId="31" fillId="22" borderId="19" xfId="0" applyFont="true" applyBorder="true" applyAlignment="true" applyProtection="true">
      <alignment horizontal="center" vertical="center" textRotation="0" wrapText="false" indent="0" shrinkToFit="false"/>
      <protection locked="false" hidden="false"/>
    </xf>
    <xf numFmtId="164" fontId="31" fillId="22" borderId="20" xfId="0" applyFont="true" applyBorder="true" applyAlignment="true" applyProtection="true">
      <alignment horizontal="center" vertical="center" textRotation="0" wrapText="false" indent="0" shrinkToFit="false"/>
      <protection locked="false" hidden="false"/>
    </xf>
    <xf numFmtId="164" fontId="39" fillId="0" borderId="0" xfId="0" applyFont="true" applyBorder="false" applyAlignment="true" applyProtection="true">
      <alignment horizontal="center" vertical="center" textRotation="0" wrapText="false" indent="0" shrinkToFit="false"/>
      <protection locked="true" hidden="false"/>
    </xf>
    <xf numFmtId="164" fontId="35" fillId="0" borderId="16" xfId="0" applyFont="true" applyBorder="true" applyAlignment="true" applyProtection="true">
      <alignment horizontal="center" vertical="center" textRotation="0" wrapText="false" indent="0" shrinkToFit="false"/>
      <protection locked="true" hidden="false"/>
    </xf>
    <xf numFmtId="164" fontId="35" fillId="0" borderId="21" xfId="0" applyFont="true" applyBorder="true" applyAlignment="true" applyProtection="true">
      <alignment horizontal="center" vertical="center" textRotation="0" wrapText="true" indent="0" shrinkToFit="false"/>
      <protection locked="true" hidden="false"/>
    </xf>
    <xf numFmtId="164" fontId="35" fillId="0" borderId="10" xfId="0" applyFont="true" applyBorder="true" applyAlignment="true" applyProtection="true">
      <alignment horizontal="center" vertical="center" textRotation="0" wrapText="true" indent="0" shrinkToFit="false"/>
      <protection locked="true" hidden="false"/>
    </xf>
    <xf numFmtId="164" fontId="35" fillId="0" borderId="21" xfId="0" applyFont="true" applyBorder="true" applyAlignment="true" applyProtection="true">
      <alignment horizontal="center" vertical="center" textRotation="255" wrapText="false" indent="0" shrinkToFit="false"/>
      <protection locked="true" hidden="false"/>
    </xf>
    <xf numFmtId="164" fontId="13" fillId="24" borderId="22" xfId="0" applyFont="true" applyBorder="true" applyAlignment="true" applyProtection="true">
      <alignment horizontal="center" vertical="center" textRotation="0" wrapText="true" indent="0" shrinkToFit="false"/>
      <protection locked="true" hidden="false"/>
    </xf>
    <xf numFmtId="164" fontId="13" fillId="24" borderId="21" xfId="0" applyFont="true" applyBorder="true" applyAlignment="true" applyProtection="true">
      <alignment horizontal="center" vertical="center" textRotation="0" wrapText="true" indent="0" shrinkToFit="false"/>
      <protection locked="true" hidden="false"/>
    </xf>
    <xf numFmtId="164" fontId="35" fillId="0" borderId="22" xfId="0" applyFont="true" applyBorder="true" applyAlignment="true" applyProtection="true">
      <alignment horizontal="center" vertical="center" textRotation="0" wrapText="true" indent="0" shrinkToFit="false"/>
      <protection locked="true" hidden="false"/>
    </xf>
    <xf numFmtId="164" fontId="35" fillId="0" borderId="23" xfId="0" applyFont="true" applyBorder="true" applyAlignment="true" applyProtection="true">
      <alignment horizontal="center" vertical="center" textRotation="0" wrapText="true" indent="0" shrinkToFit="false"/>
      <protection locked="true" hidden="false"/>
    </xf>
    <xf numFmtId="164" fontId="35" fillId="0" borderId="16" xfId="0" applyFont="true" applyBorder="true" applyAlignment="true" applyProtection="true">
      <alignment horizontal="center" vertical="center" textRotation="0" wrapText="false" indent="0" shrinkToFit="false"/>
      <protection locked="false" hidden="false"/>
    </xf>
    <xf numFmtId="167" fontId="35" fillId="22" borderId="24" xfId="0" applyFont="true" applyBorder="true" applyAlignment="true" applyProtection="true">
      <alignment horizontal="center" vertical="center" textRotation="0" wrapText="false" indent="0" shrinkToFit="false"/>
      <protection locked="false" hidden="false"/>
    </xf>
    <xf numFmtId="164" fontId="35" fillId="22" borderId="25" xfId="0" applyFont="true" applyBorder="true" applyAlignment="true" applyProtection="true">
      <alignment horizontal="general" vertical="center" textRotation="0" wrapText="true" indent="0" shrinkToFit="false"/>
      <protection locked="false" hidden="false"/>
    </xf>
    <xf numFmtId="164" fontId="35" fillId="22" borderId="25" xfId="0" applyFont="true" applyBorder="true" applyAlignment="true" applyProtection="true">
      <alignment horizontal="general" vertical="center" textRotation="0" wrapText="false" indent="0" shrinkToFit="false"/>
      <protection locked="false" hidden="false"/>
    </xf>
    <xf numFmtId="164" fontId="35" fillId="22" borderId="25" xfId="0" applyFont="true" applyBorder="true" applyAlignment="true" applyProtection="true">
      <alignment horizontal="center" vertical="center" textRotation="0" wrapText="true" indent="0" shrinkToFit="false"/>
      <protection locked="false" hidden="false"/>
    </xf>
    <xf numFmtId="168" fontId="35" fillId="24" borderId="25" xfId="0" applyFont="true" applyBorder="true" applyAlignment="true" applyProtection="true">
      <alignment horizontal="center" vertical="center" textRotation="0" wrapText="true" indent="0" shrinkToFit="false"/>
      <protection locked="true" hidden="false"/>
    </xf>
    <xf numFmtId="169" fontId="30" fillId="22" borderId="25" xfId="0" applyFont="true" applyBorder="true" applyAlignment="true" applyProtection="true">
      <alignment horizontal="center" vertical="center" textRotation="0" wrapText="true" indent="0" shrinkToFit="false"/>
      <protection locked="false" hidden="false"/>
    </xf>
    <xf numFmtId="169" fontId="30" fillId="22" borderId="26" xfId="0" applyFont="true" applyBorder="true" applyAlignment="true" applyProtection="true">
      <alignment horizontal="general" vertical="center" textRotation="0" wrapText="false" indent="0" shrinkToFit="false"/>
      <protection locked="false" hidden="false"/>
    </xf>
    <xf numFmtId="166" fontId="30" fillId="0" borderId="15" xfId="78" applyFont="true" applyBorder="true" applyAlignment="true" applyProtection="true">
      <alignment horizontal="general" vertical="center" textRotation="0" wrapText="false" indent="0" shrinkToFit="true"/>
      <protection locked="true" hidden="false"/>
    </xf>
    <xf numFmtId="170" fontId="24" fillId="0" borderId="15" xfId="0" applyFont="true" applyBorder="true" applyAlignment="true" applyProtection="true">
      <alignment horizontal="right" vertical="center" textRotation="0" wrapText="false" indent="0" shrinkToFit="true"/>
      <protection locked="false" hidden="false"/>
    </xf>
    <xf numFmtId="164" fontId="25" fillId="24" borderId="0" xfId="0" applyFont="true" applyBorder="false" applyAlignment="true" applyProtection="true">
      <alignment horizontal="general" vertical="top" textRotation="0" wrapText="true" indent="0" shrinkToFit="false"/>
      <protection locked="true" hidden="false"/>
    </xf>
    <xf numFmtId="168" fontId="40" fillId="0" borderId="0" xfId="0" applyFont="true" applyBorder="false" applyAlignment="true" applyProtection="true">
      <alignment horizontal="general" vertical="center" textRotation="0" wrapText="false" indent="0" shrinkToFit="false"/>
      <protection locked="true" hidden="false"/>
    </xf>
    <xf numFmtId="167" fontId="35" fillId="22" borderId="27" xfId="0" applyFont="true" applyBorder="true" applyAlignment="true" applyProtection="true">
      <alignment horizontal="center" vertical="center" textRotation="0" wrapText="false" indent="0" shrinkToFit="false"/>
      <protection locked="false" hidden="false"/>
    </xf>
    <xf numFmtId="164" fontId="35" fillId="22" borderId="10" xfId="0" applyFont="true" applyBorder="true" applyAlignment="true" applyProtection="true">
      <alignment horizontal="general" vertical="center" textRotation="0" wrapText="true" indent="0" shrinkToFit="false"/>
      <protection locked="false" hidden="false"/>
    </xf>
    <xf numFmtId="164" fontId="35" fillId="22" borderId="10" xfId="0" applyFont="true" applyBorder="true" applyAlignment="true" applyProtection="true">
      <alignment horizontal="general" vertical="center" textRotation="0" wrapText="false" indent="0" shrinkToFit="false"/>
      <protection locked="false" hidden="false"/>
    </xf>
    <xf numFmtId="164" fontId="35" fillId="22" borderId="10" xfId="0" applyFont="true" applyBorder="true" applyAlignment="true" applyProtection="true">
      <alignment horizontal="center" vertical="center" textRotation="0" wrapText="true" indent="0" shrinkToFit="false"/>
      <protection locked="false" hidden="false"/>
    </xf>
    <xf numFmtId="168" fontId="35" fillId="24" borderId="10" xfId="0" applyFont="true" applyBorder="true" applyAlignment="true" applyProtection="true">
      <alignment horizontal="center" vertical="center" textRotation="0" wrapText="true" indent="0" shrinkToFit="false"/>
      <protection locked="true" hidden="false"/>
    </xf>
    <xf numFmtId="169" fontId="30" fillId="22" borderId="10" xfId="0" applyFont="true" applyBorder="true" applyAlignment="true" applyProtection="true">
      <alignment horizontal="center" vertical="center" textRotation="0" wrapText="true" indent="0" shrinkToFit="false"/>
      <protection locked="false" hidden="false"/>
    </xf>
    <xf numFmtId="169" fontId="30" fillId="22" borderId="28" xfId="0" applyFont="true" applyBorder="true" applyAlignment="true" applyProtection="true">
      <alignment horizontal="general" vertical="center" textRotation="0" wrapText="false" indent="0" shrinkToFit="false"/>
      <protection locked="false" hidden="false"/>
    </xf>
    <xf numFmtId="166" fontId="30" fillId="22" borderId="10" xfId="78" applyFont="true" applyBorder="true" applyAlignment="true" applyProtection="true">
      <alignment horizontal="center" vertical="center" textRotation="0" wrapText="true" indent="0" shrinkToFit="false"/>
      <protection locked="false" hidden="false"/>
    </xf>
    <xf numFmtId="166" fontId="30" fillId="22" borderId="28" xfId="78" applyFont="true" applyBorder="true" applyAlignment="true" applyProtection="true">
      <alignment horizontal="general" vertical="center" textRotation="0" wrapText="false" indent="0" shrinkToFit="true"/>
      <protection locked="false" hidden="false"/>
    </xf>
    <xf numFmtId="164" fontId="0" fillId="24" borderId="0" xfId="0" applyFont="false" applyBorder="false" applyAlignment="true" applyProtection="true">
      <alignment horizontal="general" vertical="center" textRotation="0" wrapText="false" indent="0" shrinkToFit="false"/>
      <protection locked="true" hidden="false"/>
    </xf>
    <xf numFmtId="164" fontId="49" fillId="24" borderId="0" xfId="0" applyFont="true" applyBorder="false" applyAlignment="true" applyProtection="true">
      <alignment horizontal="general" vertical="center" textRotation="0" wrapText="false" indent="0" shrinkToFit="false"/>
      <protection locked="true" hidden="false"/>
    </xf>
    <xf numFmtId="164" fontId="4" fillId="24" borderId="0" xfId="0" applyFont="true" applyBorder="false" applyAlignment="true" applyProtection="true">
      <alignment horizontal="general" vertical="center" textRotation="0" wrapText="false" indent="0" shrinkToFit="false"/>
      <protection locked="true" hidden="false"/>
    </xf>
    <xf numFmtId="164" fontId="31" fillId="24" borderId="29" xfId="0" applyFont="true" applyBorder="true" applyAlignment="true" applyProtection="true">
      <alignment horizontal="center" vertical="center" textRotation="0" wrapText="false" indent="0" shrinkToFit="false"/>
      <protection locked="true" hidden="false"/>
    </xf>
    <xf numFmtId="168" fontId="31" fillId="24" borderId="17" xfId="0" applyFont="true" applyBorder="true" applyAlignment="true" applyProtection="true">
      <alignment horizontal="center" vertical="center" textRotation="0" wrapText="false" indent="0" shrinkToFit="false"/>
      <protection locked="true" hidden="false"/>
    </xf>
    <xf numFmtId="164" fontId="32" fillId="24" borderId="0" xfId="0" applyFont="true" applyBorder="true" applyAlignment="true" applyProtection="true">
      <alignment horizontal="center" vertical="center" textRotation="0" wrapText="false" indent="0" shrinkToFit="false"/>
      <protection locked="true" hidden="false"/>
    </xf>
    <xf numFmtId="164" fontId="50" fillId="24" borderId="0" xfId="0" applyFont="true" applyBorder="false" applyAlignment="true" applyProtection="true">
      <alignment horizontal="general" vertical="center" textRotation="0" wrapText="false" indent="0" shrinkToFit="false"/>
      <protection locked="true" hidden="false"/>
    </xf>
    <xf numFmtId="164" fontId="50" fillId="24" borderId="0" xfId="0" applyFont="true" applyBorder="false" applyAlignment="true" applyProtection="true">
      <alignment horizontal="center" vertical="center" textRotation="0" wrapText="false" indent="0" shrinkToFit="false"/>
      <protection locked="true" hidden="false"/>
    </xf>
    <xf numFmtId="164" fontId="31" fillId="24" borderId="0" xfId="0" applyFont="true" applyBorder="false" applyAlignment="true" applyProtection="true">
      <alignment horizontal="general" vertical="center" textRotation="0" wrapText="false" indent="0" shrinkToFit="false"/>
      <protection locked="true" hidden="false"/>
    </xf>
    <xf numFmtId="164" fontId="23" fillId="24" borderId="0" xfId="0" applyFont="true" applyBorder="false" applyAlignment="true" applyProtection="true">
      <alignment horizontal="general" vertical="bottom" textRotation="0" wrapText="false" indent="0" shrinkToFit="false"/>
      <protection locked="true" hidden="false"/>
    </xf>
    <xf numFmtId="164" fontId="39" fillId="24" borderId="0" xfId="0" applyFont="true" applyBorder="false" applyAlignment="true" applyProtection="true">
      <alignment horizontal="general" vertical="center" textRotation="0" wrapText="false" indent="0" shrinkToFit="false"/>
      <protection locked="true" hidden="false"/>
    </xf>
    <xf numFmtId="164" fontId="51" fillId="0" borderId="30" xfId="0" applyFont="true" applyBorder="true" applyAlignment="true" applyProtection="true">
      <alignment horizontal="center" vertical="center" textRotation="0" wrapText="false" indent="0" shrinkToFit="false"/>
      <protection locked="true" hidden="false"/>
    </xf>
    <xf numFmtId="168" fontId="51" fillId="0" borderId="31" xfId="0" applyFont="true" applyBorder="true" applyAlignment="true" applyProtection="true">
      <alignment horizontal="left" vertical="center" textRotation="0" wrapText="false" indent="0" shrinkToFit="false"/>
      <protection locked="true" hidden="false"/>
    </xf>
    <xf numFmtId="164" fontId="39" fillId="0" borderId="0" xfId="0" applyFont="true" applyBorder="false" applyAlignment="true" applyProtection="true">
      <alignment horizontal="general" vertical="center" textRotation="0" wrapText="false" indent="0" shrinkToFit="false"/>
      <protection locked="true" hidden="false"/>
    </xf>
    <xf numFmtId="164" fontId="51" fillId="0" borderId="32" xfId="0" applyFont="true" applyBorder="true" applyAlignment="true" applyProtection="true">
      <alignment horizontal="center" vertical="center" textRotation="0" wrapText="false" indent="0" shrinkToFit="false"/>
      <protection locked="true" hidden="false"/>
    </xf>
    <xf numFmtId="168" fontId="51" fillId="0" borderId="33" xfId="0" applyFont="true" applyBorder="true" applyAlignment="true" applyProtection="true">
      <alignment horizontal="left" vertical="center" textRotation="0" wrapText="true" indent="0" shrinkToFit="false"/>
      <protection locked="true" hidden="false"/>
    </xf>
    <xf numFmtId="164" fontId="51" fillId="0" borderId="34" xfId="0" applyFont="true" applyBorder="true" applyAlignment="true" applyProtection="true">
      <alignment horizontal="center" vertical="center" textRotation="0" wrapText="true" indent="0" shrinkToFit="false"/>
      <protection locked="true" hidden="false"/>
    </xf>
    <xf numFmtId="164" fontId="51" fillId="0" borderId="21" xfId="0" applyFont="true" applyBorder="true" applyAlignment="true" applyProtection="true">
      <alignment horizontal="general" vertical="center" textRotation="0" wrapText="false" indent="0" shrinkToFit="false"/>
      <protection locked="true" hidden="false"/>
    </xf>
    <xf numFmtId="168" fontId="51" fillId="0" borderId="21" xfId="0" applyFont="true" applyBorder="true" applyAlignment="true" applyProtection="true">
      <alignment horizontal="center" vertical="center" textRotation="0" wrapText="false" indent="0" shrinkToFit="false"/>
      <protection locked="true" hidden="false"/>
    </xf>
    <xf numFmtId="164" fontId="51" fillId="24" borderId="35" xfId="0" applyFont="true" applyBorder="true" applyAlignment="true" applyProtection="true">
      <alignment horizontal="general" vertical="center" textRotation="0" wrapText="false" indent="0" shrinkToFit="false"/>
      <protection locked="true" hidden="false"/>
    </xf>
    <xf numFmtId="164" fontId="51" fillId="24" borderId="22" xfId="0" applyFont="true" applyBorder="true" applyAlignment="true" applyProtection="true">
      <alignment horizontal="general" vertical="center" textRotation="0" wrapText="false" indent="0" shrinkToFit="false"/>
      <protection locked="true" hidden="false"/>
    </xf>
    <xf numFmtId="168" fontId="51" fillId="0" borderId="10" xfId="0" applyFont="true" applyBorder="true" applyAlignment="true" applyProtection="true">
      <alignment horizontal="left" vertical="center" textRotation="0" wrapText="false" indent="0" shrinkToFit="false"/>
      <protection locked="true" hidden="false"/>
    </xf>
    <xf numFmtId="168" fontId="51" fillId="0" borderId="36" xfId="0" applyFont="true" applyBorder="true" applyAlignment="true" applyProtection="true">
      <alignment horizontal="left" vertical="center" textRotation="0" wrapText="false" indent="0" shrinkToFit="false"/>
      <protection locked="true" hidden="false"/>
    </xf>
    <xf numFmtId="164" fontId="51" fillId="0" borderId="30" xfId="0" applyFont="true" applyBorder="true" applyAlignment="true" applyProtection="true">
      <alignment horizontal="center" vertical="center" textRotation="0" wrapText="true" indent="0" shrinkToFit="false"/>
      <protection locked="true" hidden="false"/>
    </xf>
    <xf numFmtId="164" fontId="51" fillId="0" borderId="37" xfId="0" applyFont="true" applyBorder="true" applyAlignment="true" applyProtection="true">
      <alignment horizontal="center" vertical="center" textRotation="0" wrapText="true" indent="0" shrinkToFit="false"/>
      <protection locked="true" hidden="false"/>
    </xf>
    <xf numFmtId="168" fontId="51" fillId="0" borderId="33" xfId="0" applyFont="true" applyBorder="true" applyAlignment="true" applyProtection="true">
      <alignment horizontal="left" vertical="center" textRotation="0" wrapText="false" indent="0" shrinkToFit="false"/>
      <protection locked="true" hidden="false"/>
    </xf>
    <xf numFmtId="164" fontId="51" fillId="0" borderId="10" xfId="0" applyFont="true" applyBorder="true" applyAlignment="true" applyProtection="true">
      <alignment horizontal="center" vertical="center" textRotation="0" wrapText="false" indent="0" shrinkToFit="false"/>
      <protection locked="true" hidden="false"/>
    </xf>
    <xf numFmtId="168" fontId="51" fillId="0" borderId="16" xfId="0" applyFont="true" applyBorder="true" applyAlignment="true" applyProtection="true">
      <alignment horizontal="left" vertical="center" textRotation="0" wrapText="false" indent="0" shrinkToFit="true"/>
      <protection locked="true" hidden="false"/>
    </xf>
    <xf numFmtId="164" fontId="51" fillId="0" borderId="16" xfId="0" applyFont="true" applyBorder="true" applyAlignment="true" applyProtection="true">
      <alignment horizontal="center" vertical="center" textRotation="0" wrapText="false" indent="0" shrinkToFit="false"/>
      <protection locked="true" hidden="false"/>
    </xf>
    <xf numFmtId="168" fontId="51" fillId="0" borderId="10" xfId="0" applyFont="true" applyBorder="true" applyAlignment="true" applyProtection="true">
      <alignment horizontal="left" vertical="center" textRotation="0" wrapText="false" indent="0" shrinkToFit="true"/>
      <protection locked="true" hidden="false"/>
    </xf>
    <xf numFmtId="167" fontId="31" fillId="24" borderId="0" xfId="0" applyFont="true" applyBorder="false" applyAlignment="true" applyProtection="true">
      <alignment horizontal="left" vertical="center" textRotation="0" wrapText="false" indent="0" shrinkToFit="false"/>
      <protection locked="true" hidden="false"/>
    </xf>
    <xf numFmtId="167" fontId="23" fillId="24" borderId="0" xfId="0" applyFont="true" applyBorder="false" applyAlignment="true" applyProtection="true">
      <alignment horizontal="left" vertical="center" textRotation="0" wrapText="false" indent="0" shrinkToFit="false"/>
      <protection locked="true" hidden="false"/>
    </xf>
    <xf numFmtId="164" fontId="52" fillId="26" borderId="10" xfId="0" applyFont="true" applyBorder="true" applyAlignment="true" applyProtection="true">
      <alignment horizontal="left" vertical="center" textRotation="0" wrapText="false" indent="0" shrinkToFit="false"/>
      <protection locked="true" hidden="false"/>
    </xf>
    <xf numFmtId="164" fontId="53" fillId="24" borderId="34" xfId="0" applyFont="true" applyBorder="true" applyAlignment="true" applyProtection="true">
      <alignment horizontal="center" vertical="center" textRotation="0" wrapText="false" indent="0" shrinkToFit="false"/>
      <protection locked="true" hidden="false"/>
    </xf>
    <xf numFmtId="164" fontId="53" fillId="24" borderId="38" xfId="0" applyFont="true" applyBorder="true" applyAlignment="true" applyProtection="true">
      <alignment horizontal="left" vertical="center" textRotation="0" wrapText="false" indent="0" shrinkToFit="false"/>
      <protection locked="true" hidden="false"/>
    </xf>
    <xf numFmtId="171" fontId="39" fillId="0" borderId="34" xfId="78" applyFont="true" applyBorder="true" applyAlignment="true" applyProtection="true">
      <alignment horizontal="right" vertical="center" textRotation="0" wrapText="false" indent="0" shrinkToFit="true"/>
      <protection locked="true" hidden="false"/>
    </xf>
    <xf numFmtId="164" fontId="53" fillId="0" borderId="14" xfId="0" applyFont="true" applyBorder="true" applyAlignment="true" applyProtection="true">
      <alignment horizontal="general" vertical="center" textRotation="0" wrapText="false" indent="0" shrinkToFit="false"/>
      <protection locked="true" hidden="false"/>
    </xf>
    <xf numFmtId="164" fontId="53" fillId="24" borderId="16" xfId="0" applyFont="true" applyBorder="true" applyAlignment="true" applyProtection="true">
      <alignment horizontal="center" vertical="center" textRotation="0" wrapText="false" indent="0" shrinkToFit="false"/>
      <protection locked="true" hidden="false"/>
    </xf>
    <xf numFmtId="164" fontId="53" fillId="24" borderId="11" xfId="0" applyFont="true" applyBorder="true" applyAlignment="true" applyProtection="true">
      <alignment horizontal="left" vertical="center" textRotation="0" wrapText="true" indent="0" shrinkToFit="false"/>
      <protection locked="true" hidden="false"/>
    </xf>
    <xf numFmtId="171" fontId="39" fillId="27" borderId="29" xfId="78" applyFont="true" applyBorder="true" applyAlignment="true" applyProtection="true">
      <alignment horizontal="right" vertical="center" textRotation="0" wrapText="false" indent="0" shrinkToFit="true"/>
      <protection locked="false" hidden="false"/>
    </xf>
    <xf numFmtId="164" fontId="53" fillId="0" borderId="27" xfId="0" applyFont="true" applyBorder="true" applyAlignment="true" applyProtection="true">
      <alignment horizontal="general" vertical="center" textRotation="0" wrapText="false" indent="0" shrinkToFit="false"/>
      <protection locked="true" hidden="false"/>
    </xf>
    <xf numFmtId="168" fontId="26" fillId="25" borderId="17" xfId="0" applyFont="true" applyBorder="true" applyAlignment="true" applyProtection="true">
      <alignment horizontal="center" vertical="center" textRotation="0" wrapText="false" indent="0" shrinkToFit="false"/>
      <protection locked="true" hidden="false"/>
    </xf>
    <xf numFmtId="164" fontId="26" fillId="0" borderId="0" xfId="0" applyFont="true" applyBorder="false" applyAlignment="true" applyProtection="true">
      <alignment horizontal="center" vertical="center" textRotation="0" wrapText="false" indent="0" shrinkToFit="false"/>
      <protection locked="true" hidden="false"/>
    </xf>
    <xf numFmtId="172" fontId="0" fillId="24" borderId="0" xfId="0" applyFont="false" applyBorder="false" applyAlignment="true" applyProtection="true">
      <alignment horizontal="general" vertical="center" textRotation="0" wrapText="false" indent="0" shrinkToFit="false"/>
      <protection locked="true" hidden="false"/>
    </xf>
    <xf numFmtId="164" fontId="53" fillId="24" borderId="0" xfId="0" applyFont="true" applyBorder="false" applyAlignment="true" applyProtection="true">
      <alignment horizontal="general" vertical="center" textRotation="0" wrapText="false" indent="0" shrinkToFit="false"/>
      <protection locked="true" hidden="false"/>
    </xf>
    <xf numFmtId="164" fontId="13" fillId="24" borderId="0" xfId="0" applyFont="true" applyBorder="false" applyAlignment="true" applyProtection="true">
      <alignment horizontal="general" vertical="center" textRotation="0" wrapText="false" indent="0" shrinkToFit="false"/>
      <protection locked="true" hidden="false"/>
    </xf>
    <xf numFmtId="164" fontId="13" fillId="24" borderId="0" xfId="0" applyFont="true" applyBorder="false" applyAlignment="true" applyProtection="true">
      <alignment horizontal="center" vertical="top" textRotation="0" wrapText="false" indent="0" shrinkToFit="false"/>
      <protection locked="true" hidden="false"/>
    </xf>
    <xf numFmtId="164" fontId="13" fillId="24" borderId="0" xfId="0" applyFont="true" applyBorder="true" applyAlignment="true" applyProtection="true">
      <alignment horizontal="left" vertical="top" textRotation="0" wrapText="true" indent="0" shrinkToFit="false"/>
      <protection locked="true" hidden="false"/>
    </xf>
    <xf numFmtId="164" fontId="52" fillId="24" borderId="0" xfId="0" applyFont="true" applyBorder="false" applyAlignment="true" applyProtection="true">
      <alignment horizontal="general" vertical="center" textRotation="0" wrapText="true" indent="0" shrinkToFit="false"/>
      <protection locked="true" hidden="false"/>
    </xf>
    <xf numFmtId="164" fontId="52" fillId="24" borderId="0" xfId="0" applyFont="true" applyBorder="false" applyAlignment="true" applyProtection="true">
      <alignment horizontal="left" vertical="center" textRotation="0" wrapText="false" indent="0" shrinkToFit="false"/>
      <protection locked="true" hidden="false"/>
    </xf>
    <xf numFmtId="164" fontId="51" fillId="24" borderId="0" xfId="0" applyFont="true" applyBorder="false" applyAlignment="true" applyProtection="true">
      <alignment horizontal="center" vertical="center" textRotation="0" wrapText="false" indent="0" shrinkToFit="false"/>
      <protection locked="true" hidden="false"/>
    </xf>
    <xf numFmtId="164" fontId="52" fillId="24" borderId="0" xfId="0" applyFont="true" applyBorder="false" applyAlignment="true" applyProtection="true">
      <alignment horizontal="center" vertical="center" textRotation="0" wrapText="false" indent="0" shrinkToFit="false"/>
      <protection locked="true" hidden="false"/>
    </xf>
    <xf numFmtId="164" fontId="5" fillId="24" borderId="0" xfId="0" applyFont="true" applyBorder="false" applyAlignment="true" applyProtection="true">
      <alignment horizontal="general" vertical="center" textRotation="0" wrapText="false" indent="0" shrinkToFit="false"/>
      <protection locked="true" hidden="false"/>
    </xf>
    <xf numFmtId="167" fontId="31" fillId="24" borderId="0" xfId="0" applyFont="true" applyBorder="true" applyAlignment="true" applyProtection="true">
      <alignment horizontal="general" vertical="center" textRotation="0" wrapText="false" indent="0" shrinkToFit="false"/>
      <protection locked="true" hidden="false"/>
    </xf>
    <xf numFmtId="164" fontId="23" fillId="24" borderId="0" xfId="0" applyFont="true" applyBorder="true" applyAlignment="true" applyProtection="true">
      <alignment horizontal="left" vertical="top" textRotation="0" wrapText="true" indent="0" shrinkToFit="false"/>
      <protection locked="true" hidden="false"/>
    </xf>
    <xf numFmtId="164" fontId="53" fillId="24" borderId="16" xfId="0" applyFont="true" applyBorder="true" applyAlignment="true" applyProtection="true">
      <alignment horizontal="left" vertical="center" textRotation="0" wrapText="false" indent="0" shrinkToFit="false"/>
      <protection locked="true" hidden="false"/>
    </xf>
    <xf numFmtId="164" fontId="53" fillId="24" borderId="38" xfId="0" applyFont="true" applyBorder="true" applyAlignment="true" applyProtection="true">
      <alignment horizontal="general" vertical="center" textRotation="0" wrapText="false" indent="0" shrinkToFit="false"/>
      <protection locked="true" hidden="false"/>
    </xf>
    <xf numFmtId="164" fontId="53" fillId="0" borderId="38" xfId="0" applyFont="true" applyBorder="true" applyAlignment="true" applyProtection="true">
      <alignment horizontal="general" vertical="center" textRotation="0" wrapText="false" indent="0" shrinkToFit="false"/>
      <protection locked="true" hidden="false"/>
    </xf>
    <xf numFmtId="168" fontId="23" fillId="25" borderId="17" xfId="0" applyFont="true" applyBorder="true" applyAlignment="true" applyProtection="true">
      <alignment horizontal="center" vertical="center" textRotation="0" wrapText="true" indent="0" shrinkToFit="false"/>
      <protection locked="true" hidden="false"/>
    </xf>
    <xf numFmtId="164" fontId="13" fillId="0" borderId="16" xfId="0" applyFont="true" applyBorder="true" applyAlignment="true" applyProtection="true">
      <alignment horizontal="center" vertical="center" textRotation="0" wrapText="false" indent="0" shrinkToFit="false"/>
      <protection locked="true" hidden="false"/>
    </xf>
    <xf numFmtId="166" fontId="39" fillId="0" borderId="34" xfId="78" applyFont="true" applyBorder="true" applyAlignment="true" applyProtection="true">
      <alignment horizontal="general" vertical="center" textRotation="0" wrapText="false" indent="0" shrinkToFit="true"/>
      <protection locked="true" hidden="false"/>
    </xf>
    <xf numFmtId="164" fontId="53" fillId="0" borderId="39" xfId="0" applyFont="true" applyBorder="true" applyAlignment="true" applyProtection="true">
      <alignment horizontal="general" vertical="center" textRotation="0" wrapText="false" indent="0" shrinkToFit="false"/>
      <protection locked="true" hidden="false"/>
    </xf>
    <xf numFmtId="164" fontId="51" fillId="24" borderId="0" xfId="0" applyFont="true" applyBorder="false" applyAlignment="true" applyProtection="true">
      <alignment horizontal="general" vertical="center" textRotation="0" wrapText="false" indent="0" shrinkToFit="false"/>
      <protection locked="true" hidden="false"/>
    </xf>
    <xf numFmtId="164" fontId="13" fillId="24" borderId="40" xfId="0" applyFont="true" applyBorder="true" applyAlignment="true" applyProtection="true">
      <alignment horizontal="general" vertical="center" textRotation="0" wrapText="true" indent="0" shrinkToFit="false"/>
      <protection locked="true" hidden="false"/>
    </xf>
    <xf numFmtId="164" fontId="13" fillId="24" borderId="0" xfId="0" applyFont="true" applyBorder="false" applyAlignment="true" applyProtection="true">
      <alignment horizontal="general" vertical="center" textRotation="0" wrapText="true" indent="0" shrinkToFit="false"/>
      <protection locked="true" hidden="false"/>
    </xf>
    <xf numFmtId="164" fontId="26" fillId="24" borderId="17" xfId="0" applyFont="true" applyBorder="true" applyAlignment="true" applyProtection="true">
      <alignment horizontal="left" vertical="center" textRotation="0" wrapText="true" indent="0" shrinkToFit="false"/>
      <protection locked="true" hidden="false"/>
    </xf>
    <xf numFmtId="164" fontId="53" fillId="24" borderId="38" xfId="0" applyFont="true" applyBorder="true" applyAlignment="true" applyProtection="true">
      <alignment horizontal="left" vertical="center" textRotation="0" wrapText="true" indent="0" shrinkToFit="false"/>
      <protection locked="true" hidden="false"/>
    </xf>
    <xf numFmtId="166" fontId="39" fillId="27" borderId="17" xfId="78" applyFont="true" applyBorder="true" applyAlignment="true" applyProtection="true">
      <alignment horizontal="general" vertical="center" textRotation="0" wrapText="false" indent="0" shrinkToFit="true"/>
      <protection locked="false" hidden="false"/>
    </xf>
    <xf numFmtId="164" fontId="53" fillId="0" borderId="15" xfId="0" applyFont="true" applyBorder="true" applyAlignment="true" applyProtection="true">
      <alignment horizontal="general" vertical="center" textRotation="0" wrapText="false" indent="0" shrinkToFit="false"/>
      <protection locked="true" hidden="false"/>
    </xf>
    <xf numFmtId="167" fontId="54" fillId="24" borderId="0" xfId="0" applyFont="true" applyBorder="false" applyAlignment="true" applyProtection="true">
      <alignment horizontal="general" vertical="center" textRotation="0" wrapText="false" indent="0" shrinkToFit="false"/>
      <protection locked="true" hidden="false"/>
    </xf>
    <xf numFmtId="164" fontId="35" fillId="24" borderId="0" xfId="0" applyFont="true" applyBorder="false" applyAlignment="true" applyProtection="true">
      <alignment horizontal="general" vertical="center" textRotation="0" wrapText="false" indent="0" shrinkToFit="false"/>
      <protection locked="true" hidden="false"/>
    </xf>
    <xf numFmtId="164" fontId="55" fillId="24" borderId="0" xfId="0" applyFont="true" applyBorder="false" applyAlignment="true" applyProtection="true">
      <alignment horizontal="center" vertical="top" textRotation="0" wrapText="true" indent="0" shrinkToFit="false"/>
      <protection locked="true" hidden="false"/>
    </xf>
    <xf numFmtId="164" fontId="35" fillId="24" borderId="0" xfId="0" applyFont="true" applyBorder="false" applyAlignment="true" applyProtection="true">
      <alignment horizontal="general" vertical="center" textRotation="0" wrapText="true" indent="0" shrinkToFit="false"/>
      <protection locked="true" hidden="false"/>
    </xf>
    <xf numFmtId="164" fontId="35" fillId="24" borderId="0" xfId="0" applyFont="true" applyBorder="true" applyAlignment="true" applyProtection="true">
      <alignment horizontal="left" vertical="top" textRotation="0" wrapText="true" indent="0" shrinkToFit="false"/>
      <protection locked="true" hidden="false"/>
    </xf>
    <xf numFmtId="164" fontId="56" fillId="0" borderId="0" xfId="0" applyFont="true" applyBorder="false" applyAlignment="true" applyProtection="true">
      <alignment horizontal="general" vertical="center" textRotation="0" wrapText="false" indent="0" shrinkToFit="false"/>
      <protection locked="true" hidden="false"/>
    </xf>
    <xf numFmtId="164" fontId="26" fillId="24" borderId="0" xfId="0" applyFont="true" applyBorder="false" applyAlignment="true" applyProtection="true">
      <alignment horizontal="general" vertical="center" textRotation="0" wrapText="true" indent="0" shrinkToFit="false"/>
      <protection locked="true" hidden="false"/>
    </xf>
    <xf numFmtId="164" fontId="56" fillId="0" borderId="4" xfId="0" applyFont="true" applyBorder="true" applyAlignment="true" applyProtection="true">
      <alignment horizontal="center" vertical="center" textRotation="0" wrapText="true" indent="0" shrinkToFit="false"/>
      <protection locked="true" hidden="false"/>
    </xf>
    <xf numFmtId="168" fontId="56" fillId="0" borderId="4" xfId="0" applyFont="true" applyBorder="true" applyAlignment="true" applyProtection="true">
      <alignment horizontal="center" vertical="center" textRotation="0" wrapText="false" indent="0" shrinkToFit="false"/>
      <protection locked="true" hidden="false"/>
    </xf>
    <xf numFmtId="164" fontId="53" fillId="24" borderId="16" xfId="0" applyFont="true" applyBorder="true" applyAlignment="true" applyProtection="true">
      <alignment horizontal="left" vertical="center" textRotation="0" wrapText="true" indent="0" shrinkToFit="false"/>
      <protection locked="true" hidden="false"/>
    </xf>
    <xf numFmtId="164" fontId="23" fillId="27" borderId="17" xfId="0" applyFont="true" applyBorder="true" applyAlignment="true" applyProtection="true">
      <alignment horizontal="center" vertical="center" textRotation="0" wrapText="true" indent="0" shrinkToFit="false"/>
      <protection locked="false" hidden="false"/>
    </xf>
    <xf numFmtId="164" fontId="56" fillId="0" borderId="0" xfId="0" applyFont="true" applyBorder="false" applyAlignment="true" applyProtection="true">
      <alignment horizontal="center" vertical="center" textRotation="0" wrapText="false" indent="0" shrinkToFit="false"/>
      <protection locked="true" hidden="false"/>
    </xf>
    <xf numFmtId="164" fontId="52" fillId="24" borderId="0" xfId="0" applyFont="true" applyBorder="true" applyAlignment="true" applyProtection="true">
      <alignment horizontal="left" vertical="center" textRotation="0" wrapText="true" indent="0" shrinkToFit="false"/>
      <protection locked="true" hidden="false"/>
    </xf>
    <xf numFmtId="164" fontId="57" fillId="24" borderId="0" xfId="0" applyFont="true" applyBorder="false" applyAlignment="true" applyProtection="true">
      <alignment horizontal="general" vertical="center" textRotation="0" wrapText="true" indent="0" shrinkToFit="false"/>
      <protection locked="true" hidden="false"/>
    </xf>
    <xf numFmtId="164" fontId="53" fillId="24" borderId="0" xfId="0" applyFont="true" applyBorder="false" applyAlignment="true" applyProtection="true">
      <alignment horizontal="general" vertical="center" textRotation="0" wrapText="true" indent="0" shrinkToFit="false"/>
      <protection locked="true" hidden="false"/>
    </xf>
    <xf numFmtId="164" fontId="23" fillId="24" borderId="0" xfId="0" applyFont="true" applyBorder="true" applyAlignment="true" applyProtection="true">
      <alignment horizontal="left" vertical="center" textRotation="0" wrapText="true" indent="0" shrinkToFit="false"/>
      <protection locked="true" hidden="false"/>
    </xf>
    <xf numFmtId="164" fontId="52" fillId="0" borderId="16" xfId="0" applyFont="true" applyBorder="true" applyAlignment="true" applyProtection="true">
      <alignment horizontal="left" vertical="center" textRotation="0" wrapText="true" indent="0" shrinkToFit="false"/>
      <protection locked="true" hidden="false"/>
    </xf>
    <xf numFmtId="167" fontId="58" fillId="0" borderId="0" xfId="0" applyFont="true" applyBorder="false" applyAlignment="true" applyProtection="true">
      <alignment horizontal="center" vertical="center" textRotation="0" wrapText="true" indent="0" shrinkToFit="false"/>
      <protection locked="true" hidden="false"/>
    </xf>
    <xf numFmtId="164" fontId="59" fillId="24" borderId="0" xfId="0" applyFont="true" applyBorder="false" applyAlignment="true" applyProtection="true">
      <alignment horizontal="general" vertical="center" textRotation="0" wrapText="false" indent="0" shrinkToFit="false"/>
      <protection locked="true" hidden="false"/>
    </xf>
    <xf numFmtId="164" fontId="35" fillId="24" borderId="0" xfId="0" applyFont="true" applyBorder="false" applyAlignment="true" applyProtection="true">
      <alignment horizontal="left" vertical="top" textRotation="0" wrapText="true" indent="0" shrinkToFit="false"/>
      <protection locked="true" hidden="false"/>
    </xf>
    <xf numFmtId="164" fontId="53" fillId="0" borderId="0" xfId="0" applyFont="true" applyBorder="false" applyAlignment="true" applyProtection="true">
      <alignment horizontal="general" vertical="center" textRotation="0" wrapText="false" indent="0" shrinkToFit="false"/>
      <protection locked="true" hidden="false"/>
    </xf>
    <xf numFmtId="164" fontId="59" fillId="0" borderId="0" xfId="0" applyFont="true" applyBorder="false" applyAlignment="true" applyProtection="true">
      <alignment horizontal="general" vertical="center" textRotation="0" wrapText="false" indent="0" shrinkToFit="false"/>
      <protection locked="true" hidden="false"/>
    </xf>
    <xf numFmtId="164" fontId="35" fillId="0" borderId="0" xfId="0" applyFont="true" applyBorder="false" applyAlignment="true" applyProtection="true">
      <alignment horizontal="left" vertical="top" textRotation="0" wrapText="true" indent="0" shrinkToFit="false"/>
      <protection locked="true" hidden="false"/>
    </xf>
    <xf numFmtId="164" fontId="60" fillId="24" borderId="0" xfId="0" applyFont="true" applyBorder="false" applyAlignment="true" applyProtection="true">
      <alignment horizontal="general" vertical="center" textRotation="0" wrapText="false" indent="0" shrinkToFit="false"/>
      <protection locked="true" hidden="false"/>
    </xf>
    <xf numFmtId="164" fontId="52" fillId="24" borderId="41" xfId="0" applyFont="true" applyBorder="true" applyAlignment="true" applyProtection="true">
      <alignment horizontal="general" vertical="center" textRotation="0" wrapText="false" indent="0" shrinkToFit="false"/>
      <protection locked="true" hidden="false"/>
    </xf>
    <xf numFmtId="164" fontId="39" fillId="0" borderId="42" xfId="0" applyFont="true" applyBorder="true" applyAlignment="true" applyProtection="true">
      <alignment horizontal="general" vertical="center" textRotation="0" wrapText="false" indent="0" shrinkToFit="false"/>
      <protection locked="true" hidden="false"/>
    </xf>
    <xf numFmtId="164" fontId="39" fillId="24" borderId="42" xfId="0" applyFont="true" applyBorder="true" applyAlignment="true" applyProtection="true">
      <alignment horizontal="general" vertical="center" textRotation="0" wrapText="false" indent="0" shrinkToFit="false"/>
      <protection locked="true" hidden="false"/>
    </xf>
    <xf numFmtId="164" fontId="35" fillId="24" borderId="42" xfId="0" applyFont="true" applyBorder="true" applyAlignment="true" applyProtection="true">
      <alignment horizontal="general" vertical="center" textRotation="0" wrapText="false" indent="0" shrinkToFit="false"/>
      <protection locked="true" hidden="false"/>
    </xf>
    <xf numFmtId="164" fontId="35" fillId="24" borderId="42" xfId="0" applyFont="true" applyBorder="true" applyAlignment="true" applyProtection="true">
      <alignment horizontal="general" vertical="center" textRotation="0" wrapText="true" indent="0" shrinkToFit="false"/>
      <protection locked="true" hidden="false"/>
    </xf>
    <xf numFmtId="164" fontId="51" fillId="24" borderId="43" xfId="0" applyFont="true" applyBorder="true" applyAlignment="true" applyProtection="true">
      <alignment horizontal="center" vertical="center" textRotation="0" wrapText="false" indent="0" shrinkToFit="false"/>
      <protection locked="true" hidden="false"/>
    </xf>
    <xf numFmtId="164" fontId="26" fillId="24" borderId="29" xfId="0" applyFont="true" applyBorder="true" applyAlignment="true" applyProtection="true">
      <alignment horizontal="left" vertical="center" textRotation="0" wrapText="false" indent="0" shrinkToFit="true"/>
      <protection locked="true" hidden="false"/>
    </xf>
    <xf numFmtId="164" fontId="52" fillId="24" borderId="40" xfId="0" applyFont="true" applyBorder="true" applyAlignment="true" applyProtection="true">
      <alignment horizontal="general" vertical="center" textRotation="0" wrapText="false" indent="0" shrinkToFit="false"/>
      <protection locked="true" hidden="false"/>
    </xf>
    <xf numFmtId="164" fontId="51" fillId="27" borderId="31" xfId="0" applyFont="true" applyBorder="true" applyAlignment="true" applyProtection="true">
      <alignment horizontal="center" vertical="center" textRotation="0" wrapText="false" indent="0" shrinkToFit="false"/>
      <protection locked="false" hidden="false"/>
    </xf>
    <xf numFmtId="164" fontId="35" fillId="0" borderId="0" xfId="0" applyFont="true" applyBorder="false" applyAlignment="true" applyProtection="true">
      <alignment horizontal="general" vertical="center" textRotation="0" wrapText="false" indent="0" shrinkToFit="false"/>
      <protection locked="true" hidden="false"/>
    </xf>
    <xf numFmtId="164" fontId="51" fillId="0" borderId="0" xfId="0" applyFont="true" applyBorder="false" applyAlignment="true" applyProtection="true">
      <alignment horizontal="general" vertical="center" textRotation="0" wrapText="false" indent="0" shrinkToFit="false"/>
      <protection locked="true" hidden="false"/>
    </xf>
    <xf numFmtId="164" fontId="51" fillId="24" borderId="44" xfId="0" applyFont="true" applyBorder="true" applyAlignment="true" applyProtection="true">
      <alignment horizontal="center" vertical="center" textRotation="0" wrapText="false" indent="0" shrinkToFit="false"/>
      <protection locked="true" hidden="false"/>
    </xf>
    <xf numFmtId="173" fontId="13" fillId="24" borderId="0" xfId="0" applyFont="true" applyBorder="false" applyAlignment="true" applyProtection="true">
      <alignment horizontal="general" vertical="center" textRotation="0" wrapText="false" indent="0" shrinkToFit="false"/>
      <protection locked="true" hidden="false"/>
    </xf>
    <xf numFmtId="174" fontId="13" fillId="24" borderId="0" xfId="0" applyFont="true" applyBorder="false" applyAlignment="true" applyProtection="true">
      <alignment horizontal="general" vertical="center" textRotation="0" wrapText="false" indent="0" shrinkToFit="false"/>
      <protection locked="true" hidden="false"/>
    </xf>
    <xf numFmtId="164" fontId="61" fillId="24" borderId="0" xfId="0" applyFont="true" applyBorder="false" applyAlignment="true" applyProtection="true">
      <alignment horizontal="general" vertical="center" textRotation="0" wrapText="false" indent="0" shrinkToFit="false"/>
      <protection locked="true" hidden="false"/>
    </xf>
    <xf numFmtId="168" fontId="62" fillId="0" borderId="45" xfId="0" applyFont="true" applyBorder="true" applyAlignment="true" applyProtection="true">
      <alignment horizontal="center" vertical="center" textRotation="0" wrapText="false" indent="0" shrinkToFit="false"/>
      <protection locked="false" hidden="false"/>
    </xf>
    <xf numFmtId="164" fontId="51" fillId="27" borderId="46" xfId="0" applyFont="true" applyBorder="true" applyAlignment="true" applyProtection="true">
      <alignment horizontal="center" vertical="center" textRotation="0" wrapText="false" indent="0" shrinkToFit="false"/>
      <protection locked="false" hidden="false"/>
    </xf>
    <xf numFmtId="164" fontId="52" fillId="24" borderId="0" xfId="0" applyFont="true" applyBorder="false" applyAlignment="true" applyProtection="true">
      <alignment horizontal="general" vertical="top" textRotation="0" wrapText="false" indent="0" shrinkToFit="false"/>
      <protection locked="true" hidden="false"/>
    </xf>
    <xf numFmtId="164" fontId="35" fillId="24" borderId="0" xfId="0" applyFont="true" applyBorder="true" applyAlignment="true" applyProtection="true">
      <alignment horizontal="general" vertical="center" textRotation="0" wrapText="true" indent="0" shrinkToFit="false"/>
      <protection locked="true" hidden="false"/>
    </xf>
    <xf numFmtId="164" fontId="52" fillId="24" borderId="47" xfId="0" applyFont="true" applyBorder="true" applyAlignment="true" applyProtection="true">
      <alignment horizontal="general" vertical="center" textRotation="0" wrapText="false" indent="0" shrinkToFit="false"/>
      <protection locked="true" hidden="false"/>
    </xf>
    <xf numFmtId="164" fontId="51" fillId="27" borderId="48" xfId="0" applyFont="true" applyBorder="true" applyAlignment="true" applyProtection="true">
      <alignment horizontal="center" vertical="center" textRotation="0" wrapText="false" indent="0" shrinkToFit="false"/>
      <protection locked="false" hidden="false"/>
    </xf>
    <xf numFmtId="164" fontId="35" fillId="24" borderId="49" xfId="0" applyFont="true" applyBorder="true" applyAlignment="true" applyProtection="true">
      <alignment horizontal="general" vertical="center" textRotation="0" wrapText="false" indent="0" shrinkToFit="false"/>
      <protection locked="true" hidden="false"/>
    </xf>
    <xf numFmtId="164" fontId="52" fillId="24" borderId="49" xfId="0" applyFont="true" applyBorder="true" applyAlignment="true" applyProtection="true">
      <alignment horizontal="general" vertical="top" textRotation="0" wrapText="false" indent="0" shrinkToFit="false"/>
      <protection locked="true" hidden="false"/>
    </xf>
    <xf numFmtId="164" fontId="52" fillId="24" borderId="49" xfId="0" applyFont="true" applyBorder="true" applyAlignment="true" applyProtection="true">
      <alignment horizontal="general" vertical="center" textRotation="0" wrapText="false" indent="0" shrinkToFit="true"/>
      <protection locked="true" hidden="false"/>
    </xf>
    <xf numFmtId="164" fontId="52" fillId="27" borderId="49" xfId="0" applyFont="true" applyBorder="true" applyAlignment="true" applyProtection="true">
      <alignment horizontal="left" vertical="center" textRotation="0" wrapText="false" indent="0" shrinkToFit="true"/>
      <protection locked="false" hidden="false"/>
    </xf>
    <xf numFmtId="164" fontId="52" fillId="24" borderId="50" xfId="0" applyFont="true" applyBorder="true" applyAlignment="true" applyProtection="true">
      <alignment horizontal="general" vertical="center" textRotation="0" wrapText="false" indent="0" shrinkToFit="false"/>
      <protection locked="true" hidden="false"/>
    </xf>
    <xf numFmtId="164" fontId="57" fillId="24" borderId="51" xfId="0" applyFont="true" applyBorder="true" applyAlignment="true" applyProtection="true">
      <alignment horizontal="left" vertical="center" textRotation="0" wrapText="true" indent="0" shrinkToFit="false"/>
      <protection locked="true" hidden="false"/>
    </xf>
    <xf numFmtId="164" fontId="39" fillId="0" borderId="52" xfId="0" applyFont="true" applyBorder="true" applyAlignment="true" applyProtection="true">
      <alignment horizontal="general" vertical="center" textRotation="0" wrapText="false" indent="0" shrinkToFit="false"/>
      <protection locked="true" hidden="false"/>
    </xf>
    <xf numFmtId="164" fontId="13" fillId="24" borderId="0" xfId="0" applyFont="true" applyBorder="false" applyAlignment="true" applyProtection="true">
      <alignment horizontal="left" vertical="top" textRotation="0" wrapText="true" indent="0" shrinkToFit="false"/>
      <protection locked="true" hidden="false"/>
    </xf>
    <xf numFmtId="164" fontId="13" fillId="24" borderId="0" xfId="0" applyFont="true" applyBorder="false" applyAlignment="true" applyProtection="true">
      <alignment horizontal="left" vertical="top" textRotation="0" wrapText="false" indent="0" shrinkToFit="false"/>
      <protection locked="true" hidden="false"/>
    </xf>
    <xf numFmtId="164" fontId="58" fillId="0" borderId="45" xfId="0" applyFont="true" applyBorder="true" applyAlignment="true" applyProtection="true">
      <alignment horizontal="center" vertical="center" textRotation="0" wrapText="false" indent="0" shrinkToFit="false"/>
      <protection locked="true" hidden="false"/>
    </xf>
    <xf numFmtId="164" fontId="52" fillId="24" borderId="16" xfId="0" applyFont="true" applyBorder="true" applyAlignment="true" applyProtection="true">
      <alignment horizontal="left" vertical="center" textRotation="0" wrapText="true" indent="0" shrinkToFit="false"/>
      <protection locked="true" hidden="false"/>
    </xf>
    <xf numFmtId="168" fontId="26" fillId="25" borderId="17" xfId="0" applyFont="true" applyBorder="true" applyAlignment="true" applyProtection="true">
      <alignment horizontal="center" vertical="center" textRotation="0" wrapText="true" indent="0" shrinkToFit="false"/>
      <protection locked="true" hidden="false"/>
    </xf>
    <xf numFmtId="168" fontId="62" fillId="0" borderId="45" xfId="0" applyFont="true" applyBorder="true" applyAlignment="true" applyProtection="true">
      <alignment horizontal="center" vertical="center" textRotation="0" wrapText="true" indent="0" shrinkToFit="false"/>
      <protection locked="true" hidden="false"/>
    </xf>
    <xf numFmtId="164" fontId="35" fillId="24" borderId="0" xfId="0" applyFont="true" applyBorder="false" applyAlignment="true" applyProtection="true">
      <alignment horizontal="center" vertical="center" textRotation="0" wrapText="false" indent="0" shrinkToFit="false"/>
      <protection locked="true" hidden="false"/>
    </xf>
    <xf numFmtId="164" fontId="35" fillId="24" borderId="0" xfId="0" applyFont="true" applyBorder="false" applyAlignment="true" applyProtection="true">
      <alignment horizontal="left" vertical="center" textRotation="0" wrapText="false" indent="0" shrinkToFit="false"/>
      <protection locked="true" hidden="false"/>
    </xf>
    <xf numFmtId="167" fontId="23" fillId="0" borderId="11" xfId="0" applyFont="true" applyBorder="true" applyAlignment="true" applyProtection="true">
      <alignment horizontal="left" vertical="center" textRotation="0" wrapText="true" indent="0" shrinkToFit="false"/>
      <protection locked="true" hidden="false"/>
    </xf>
    <xf numFmtId="167" fontId="23" fillId="0" borderId="0" xfId="0" applyFont="true" applyBorder="true" applyAlignment="true" applyProtection="true">
      <alignment horizontal="center" vertical="center" textRotation="0" wrapText="true" indent="0" shrinkToFit="false"/>
      <protection locked="true" hidden="false"/>
    </xf>
    <xf numFmtId="164" fontId="62" fillId="24" borderId="0" xfId="0" applyFont="true" applyBorder="false" applyAlignment="true" applyProtection="true">
      <alignment horizontal="general" vertical="center" textRotation="0" wrapText="false" indent="0" shrinkToFit="false"/>
      <protection locked="true" hidden="false"/>
    </xf>
    <xf numFmtId="164" fontId="52" fillId="0" borderId="34" xfId="0" applyFont="true" applyBorder="true" applyAlignment="true" applyProtection="true">
      <alignment horizontal="left" vertical="center" textRotation="0" wrapText="true" indent="0" shrinkToFit="false"/>
      <protection locked="true" hidden="false"/>
    </xf>
    <xf numFmtId="164" fontId="26" fillId="27" borderId="53" xfId="0" applyFont="true" applyBorder="true" applyAlignment="true" applyProtection="true">
      <alignment horizontal="center" vertical="center" textRotation="0" wrapText="true" indent="0" shrinkToFit="false"/>
      <protection locked="false" hidden="false"/>
    </xf>
    <xf numFmtId="164" fontId="26" fillId="24" borderId="0" xfId="0" applyFont="true" applyBorder="false" applyAlignment="true" applyProtection="true">
      <alignment horizontal="left" vertical="center" textRotation="0" wrapText="true" indent="0" shrinkToFit="false"/>
      <protection locked="true" hidden="false"/>
    </xf>
    <xf numFmtId="167" fontId="52" fillId="0" borderId="16" xfId="0" applyFont="true" applyBorder="true" applyAlignment="true" applyProtection="true">
      <alignment horizontal="left" vertical="center" textRotation="0" wrapText="true" indent="0" shrinkToFit="false"/>
      <protection locked="true" hidden="false"/>
    </xf>
    <xf numFmtId="168" fontId="23" fillId="25" borderId="17" xfId="0" applyFont="true" applyBorder="true" applyAlignment="true" applyProtection="true">
      <alignment horizontal="center" vertical="center" textRotation="0" wrapText="false" indent="0" shrinkToFit="false"/>
      <protection locked="true" hidden="false"/>
    </xf>
    <xf numFmtId="167" fontId="52" fillId="24" borderId="0" xfId="0" applyFont="true" applyBorder="false" applyAlignment="true" applyProtection="true">
      <alignment horizontal="left" vertical="center" textRotation="0" wrapText="true" indent="0" shrinkToFit="false"/>
      <protection locked="true" hidden="false"/>
    </xf>
    <xf numFmtId="164" fontId="23" fillId="24" borderId="0" xfId="0" applyFont="true" applyBorder="false" applyAlignment="true" applyProtection="true">
      <alignment horizontal="center" vertical="center" textRotation="0" wrapText="false" indent="0" shrinkToFit="false"/>
      <protection locked="true" hidden="false"/>
    </xf>
    <xf numFmtId="168" fontId="59" fillId="26" borderId="17" xfId="0" applyFont="true" applyBorder="true" applyAlignment="true" applyProtection="true">
      <alignment horizontal="center" vertical="center" textRotation="0" wrapText="true" indent="0" shrinkToFit="false"/>
      <protection locked="true" hidden="false"/>
    </xf>
    <xf numFmtId="167" fontId="35" fillId="24" borderId="0" xfId="0" applyFont="true" applyBorder="false" applyAlignment="true" applyProtection="true">
      <alignment horizontal="center" vertical="top" textRotation="0" wrapText="false" indent="0" shrinkToFit="false"/>
      <protection locked="true" hidden="false"/>
    </xf>
    <xf numFmtId="164" fontId="52" fillId="24" borderId="0" xfId="0" applyFont="true" applyBorder="true" applyAlignment="true" applyProtection="true">
      <alignment horizontal="left" vertical="top" textRotation="0" wrapText="true" indent="0" shrinkToFit="false"/>
      <protection locked="true" hidden="false"/>
    </xf>
    <xf numFmtId="164" fontId="23" fillId="27" borderId="0" xfId="0" applyFont="true" applyBorder="false" applyAlignment="true" applyProtection="true">
      <alignment horizontal="center" vertical="center" textRotation="0" wrapText="false" indent="0" shrinkToFit="false"/>
      <protection locked="true" hidden="false"/>
    </xf>
    <xf numFmtId="164" fontId="63" fillId="24" borderId="0" xfId="0" applyFont="true" applyBorder="false" applyAlignment="true" applyProtection="true">
      <alignment horizontal="general" vertical="center" textRotation="0" wrapText="false" indent="0" shrinkToFit="false"/>
      <protection locked="true" hidden="false"/>
    </xf>
    <xf numFmtId="167" fontId="64" fillId="24" borderId="0" xfId="0" applyFont="true" applyBorder="false" applyAlignment="true" applyProtection="true">
      <alignment horizontal="general" vertical="center" textRotation="0" wrapText="false" indent="0" shrinkToFit="false"/>
      <protection locked="true" hidden="false"/>
    </xf>
    <xf numFmtId="164" fontId="13" fillId="24" borderId="0" xfId="0" applyFont="true" applyBorder="false" applyAlignment="true" applyProtection="true">
      <alignment horizontal="left" vertical="center" textRotation="0" wrapText="false" indent="0" shrinkToFit="false"/>
      <protection locked="true" hidden="false"/>
    </xf>
    <xf numFmtId="168" fontId="57" fillId="26" borderId="17" xfId="0" applyFont="true" applyBorder="true" applyAlignment="true" applyProtection="true">
      <alignment horizontal="center" vertical="center" textRotation="0" wrapText="true" indent="0" shrinkToFit="false"/>
      <protection locked="true" hidden="false"/>
    </xf>
    <xf numFmtId="167" fontId="52" fillId="24" borderId="11" xfId="0" applyFont="true" applyBorder="true" applyAlignment="true" applyProtection="true">
      <alignment horizontal="left" vertical="center" textRotation="0" wrapText="true" indent="0" shrinkToFit="false"/>
      <protection locked="true" hidden="false"/>
    </xf>
    <xf numFmtId="167" fontId="52" fillId="26" borderId="10" xfId="0" applyFont="true" applyBorder="true" applyAlignment="true" applyProtection="true">
      <alignment horizontal="center" vertical="center" textRotation="0" wrapText="true" indent="0" shrinkToFit="false"/>
      <protection locked="true" hidden="false"/>
    </xf>
    <xf numFmtId="167" fontId="52" fillId="26" borderId="21" xfId="0" applyFont="true" applyBorder="true" applyAlignment="true" applyProtection="true">
      <alignment horizontal="center" vertical="center" textRotation="0" wrapText="true" indent="0" shrinkToFit="false"/>
      <protection locked="true" hidden="false"/>
    </xf>
    <xf numFmtId="164" fontId="26" fillId="0" borderId="0" xfId="0" applyFont="true" applyBorder="false" applyAlignment="true" applyProtection="true">
      <alignment horizontal="general" vertical="center" textRotation="0" wrapText="true" indent="0" shrinkToFit="false"/>
      <protection locked="true" hidden="false"/>
    </xf>
    <xf numFmtId="164" fontId="58" fillId="0" borderId="45" xfId="0" applyFont="true" applyBorder="true" applyAlignment="true" applyProtection="true">
      <alignment horizontal="center" vertical="center" textRotation="0" wrapText="true" indent="0" shrinkToFit="false"/>
      <protection locked="true" hidden="false"/>
    </xf>
    <xf numFmtId="164" fontId="35" fillId="0" borderId="16" xfId="0" applyFont="true" applyBorder="true" applyAlignment="true" applyProtection="true">
      <alignment horizontal="center" vertical="center" textRotation="0" wrapText="true" indent="0" shrinkToFit="false"/>
      <protection locked="true" hidden="false"/>
    </xf>
    <xf numFmtId="164" fontId="52" fillId="27" borderId="54" xfId="0" applyFont="true" applyBorder="true" applyAlignment="true" applyProtection="true">
      <alignment horizontal="center" vertical="center" textRotation="0" wrapText="true" indent="0" shrinkToFit="false"/>
      <protection locked="false" hidden="false"/>
    </xf>
    <xf numFmtId="164" fontId="51" fillId="24" borderId="15" xfId="0" applyFont="true" applyBorder="true" applyAlignment="true" applyProtection="true">
      <alignment horizontal="left" vertical="center" textRotation="0" wrapText="true" indent="0" shrinkToFit="false"/>
      <protection locked="true" hidden="false"/>
    </xf>
    <xf numFmtId="168" fontId="26" fillId="24" borderId="17" xfId="0" applyFont="true" applyBorder="true" applyAlignment="true" applyProtection="true">
      <alignment horizontal="left" vertical="center" textRotation="0" wrapText="true" indent="0" shrinkToFit="false"/>
      <protection locked="true" hidden="false"/>
    </xf>
    <xf numFmtId="168" fontId="36" fillId="0" borderId="45" xfId="0" applyFont="true" applyBorder="true" applyAlignment="true" applyProtection="true">
      <alignment horizontal="center" vertical="center" textRotation="0" wrapText="false" indent="0" shrinkToFit="false"/>
      <protection locked="true" hidden="false"/>
    </xf>
    <xf numFmtId="168" fontId="36" fillId="0" borderId="0" xfId="0" applyFont="true" applyBorder="false" applyAlignment="true" applyProtection="true">
      <alignment horizontal="center" vertical="center" textRotation="0" wrapText="false" indent="0" shrinkToFit="false"/>
      <protection locked="true" hidden="false"/>
    </xf>
    <xf numFmtId="164" fontId="52" fillId="27" borderId="55" xfId="0" applyFont="true" applyBorder="true" applyAlignment="true" applyProtection="true">
      <alignment horizontal="center" vertical="center" textRotation="0" wrapText="true" indent="0" shrinkToFit="false"/>
      <protection locked="false" hidden="false"/>
    </xf>
    <xf numFmtId="164" fontId="26" fillId="0" borderId="0" xfId="0" applyFont="true" applyBorder="false" applyAlignment="true" applyProtection="true">
      <alignment horizontal="left" vertical="center" textRotation="0" wrapText="true" indent="0" shrinkToFit="false"/>
      <protection locked="true" hidden="false"/>
    </xf>
    <xf numFmtId="164" fontId="52" fillId="27" borderId="56" xfId="0" applyFont="true" applyBorder="true" applyAlignment="true" applyProtection="true">
      <alignment horizontal="center" vertical="center" textRotation="0" wrapText="true" indent="0" shrinkToFit="false"/>
      <protection locked="false" hidden="false"/>
    </xf>
    <xf numFmtId="164" fontId="26" fillId="24" borderId="49" xfId="0" applyFont="true" applyBorder="true" applyAlignment="true" applyProtection="true">
      <alignment horizontal="left" vertical="center" textRotation="0" wrapText="true" indent="0" shrinkToFit="false"/>
      <protection locked="true" hidden="false"/>
    </xf>
    <xf numFmtId="164" fontId="52" fillId="27" borderId="57" xfId="0" applyFont="true" applyBorder="true" applyAlignment="true" applyProtection="true">
      <alignment horizontal="center" vertical="center" textRotation="0" wrapText="true" indent="0" shrinkToFit="false"/>
      <protection locked="false" hidden="false"/>
    </xf>
    <xf numFmtId="164" fontId="26" fillId="24" borderId="42" xfId="0" applyFont="true" applyBorder="true" applyAlignment="true" applyProtection="true">
      <alignment horizontal="left" vertical="center" textRotation="0" wrapText="true" indent="0" shrinkToFit="false"/>
      <protection locked="true" hidden="false"/>
    </xf>
    <xf numFmtId="164" fontId="52" fillId="27" borderId="58" xfId="0" applyFont="true" applyBorder="true" applyAlignment="true" applyProtection="true">
      <alignment horizontal="center" vertical="center" textRotation="0" wrapText="true" indent="0" shrinkToFit="false"/>
      <protection locked="false" hidden="false"/>
    </xf>
    <xf numFmtId="168" fontId="26" fillId="24" borderId="59" xfId="0" applyFont="true" applyBorder="true" applyAlignment="true" applyProtection="true">
      <alignment horizontal="left" vertical="center" textRotation="0" wrapText="true" indent="0" shrinkToFit="false"/>
      <protection locked="true" hidden="false"/>
    </xf>
    <xf numFmtId="164" fontId="35" fillId="0" borderId="28" xfId="0" applyFont="true" applyBorder="true" applyAlignment="true" applyProtection="true">
      <alignment horizontal="center" vertical="center" textRotation="0" wrapText="true" indent="0" shrinkToFit="false"/>
      <protection locked="true" hidden="false"/>
    </xf>
    <xf numFmtId="164" fontId="52" fillId="27" borderId="60" xfId="0" applyFont="true" applyBorder="true" applyAlignment="true" applyProtection="true">
      <alignment horizontal="center" vertical="center" textRotation="0" wrapText="true" indent="0" shrinkToFit="false"/>
      <protection locked="false" hidden="false"/>
    </xf>
    <xf numFmtId="164" fontId="39" fillId="24" borderId="15" xfId="0" applyFont="true" applyBorder="true" applyAlignment="true" applyProtection="true">
      <alignment horizontal="left" vertical="center" textRotation="0" wrapText="true" indent="0" shrinkToFit="false"/>
      <protection locked="true" hidden="false"/>
    </xf>
    <xf numFmtId="164" fontId="39" fillId="24" borderId="0" xfId="0" applyFont="true" applyBorder="false" applyAlignment="true" applyProtection="true">
      <alignment horizontal="general" vertical="top" textRotation="0" wrapText="false" indent="0" shrinkToFit="false"/>
      <protection locked="true" hidden="false"/>
    </xf>
    <xf numFmtId="164" fontId="51" fillId="24" borderId="0" xfId="0" applyFont="true" applyBorder="false" applyAlignment="true" applyProtection="true">
      <alignment horizontal="left" vertical="center" textRotation="0" wrapText="true" indent="0" shrinkToFit="false"/>
      <protection locked="true" hidden="false"/>
    </xf>
    <xf numFmtId="164" fontId="65" fillId="24" borderId="0" xfId="0" applyFont="true" applyBorder="false" applyAlignment="true" applyProtection="true">
      <alignment horizontal="center" vertical="center" textRotation="0" wrapText="false" indent="0" shrinkToFit="false"/>
      <protection locked="true" hidden="false"/>
    </xf>
    <xf numFmtId="164" fontId="39" fillId="0" borderId="0" xfId="0" applyFont="true" applyBorder="false" applyAlignment="true" applyProtection="true">
      <alignment horizontal="general" vertical="top" textRotation="0" wrapText="false" indent="0" shrinkToFit="false"/>
      <protection locked="true" hidden="false"/>
    </xf>
    <xf numFmtId="164" fontId="54" fillId="24" borderId="0" xfId="0" applyFont="true" applyBorder="false" applyAlignment="true" applyProtection="true">
      <alignment horizontal="left" vertical="center" textRotation="0" wrapText="false" indent="0" shrinkToFit="false"/>
      <protection locked="true" hidden="false"/>
    </xf>
    <xf numFmtId="164" fontId="59" fillId="24" borderId="0" xfId="0" applyFont="true" applyBorder="false" applyAlignment="true" applyProtection="true">
      <alignment horizontal="left" vertical="center" textRotation="0" wrapText="false" indent="0" shrinkToFit="false"/>
      <protection locked="true" hidden="false"/>
    </xf>
    <xf numFmtId="164" fontId="66" fillId="24" borderId="0" xfId="0" applyFont="true" applyBorder="false" applyAlignment="true" applyProtection="true">
      <alignment horizontal="general" vertical="center" textRotation="0" wrapText="false" indent="0" shrinkToFit="false"/>
      <protection locked="true" hidden="false"/>
    </xf>
    <xf numFmtId="164" fontId="24" fillId="24" borderId="0" xfId="0" applyFont="true" applyBorder="false" applyAlignment="true" applyProtection="true">
      <alignment horizontal="general" vertical="top" textRotation="0" wrapText="false" indent="0" shrinkToFit="false"/>
      <protection locked="true" hidden="false"/>
    </xf>
    <xf numFmtId="164" fontId="24" fillId="0" borderId="0" xfId="0" applyFont="true" applyBorder="false" applyAlignment="true" applyProtection="true">
      <alignment horizontal="general" vertical="top" textRotation="0" wrapText="false" indent="0" shrinkToFit="false"/>
      <protection locked="true" hidden="false"/>
    </xf>
    <xf numFmtId="167" fontId="52" fillId="24" borderId="0" xfId="0" applyFont="true" applyBorder="false" applyAlignment="true" applyProtection="true">
      <alignment horizontal="center" vertical="center" textRotation="0" wrapText="false" indent="0" shrinkToFit="false"/>
      <protection locked="true" hidden="false"/>
    </xf>
    <xf numFmtId="164" fontId="52" fillId="24" borderId="44" xfId="0" applyFont="true" applyBorder="true" applyAlignment="true" applyProtection="true">
      <alignment horizontal="left" vertical="center" textRotation="0" wrapText="true" indent="0" shrinkToFit="false"/>
      <protection locked="true" hidden="false"/>
    </xf>
    <xf numFmtId="168" fontId="26" fillId="25" borderId="61" xfId="0" applyFont="true" applyBorder="true" applyAlignment="true" applyProtection="true">
      <alignment horizontal="center" vertical="center" textRotation="0" wrapText="false" indent="0" shrinkToFit="false"/>
      <protection locked="true" hidden="false"/>
    </xf>
    <xf numFmtId="164" fontId="52" fillId="24" borderId="28" xfId="0" applyFont="true" applyBorder="true" applyAlignment="true" applyProtection="true">
      <alignment horizontal="center" vertical="center" textRotation="0" wrapText="true" indent="0" shrinkToFit="false"/>
      <protection locked="true" hidden="false"/>
    </xf>
    <xf numFmtId="164" fontId="35" fillId="27" borderId="18" xfId="0" applyFont="true" applyBorder="true" applyAlignment="true" applyProtection="true">
      <alignment horizontal="center" vertical="center" textRotation="0" wrapText="true" indent="0" shrinkToFit="false"/>
      <protection locked="false" hidden="false"/>
    </xf>
    <xf numFmtId="164" fontId="52" fillId="24" borderId="62" xfId="0" applyFont="true" applyBorder="true" applyAlignment="true" applyProtection="true">
      <alignment horizontal="left" vertical="center" textRotation="0" wrapText="true" indent="0" shrinkToFit="false"/>
      <protection locked="true" hidden="false"/>
    </xf>
    <xf numFmtId="164" fontId="35" fillId="27" borderId="59" xfId="0" applyFont="true" applyBorder="true" applyAlignment="true" applyProtection="true">
      <alignment horizontal="center" vertical="center" textRotation="0" wrapText="true" indent="0" shrinkToFit="false"/>
      <protection locked="false" hidden="false"/>
    </xf>
    <xf numFmtId="164" fontId="52" fillId="24" borderId="63" xfId="0" applyFont="true" applyBorder="true" applyAlignment="true" applyProtection="true">
      <alignment horizontal="left" vertical="center" textRotation="0" wrapText="true" indent="0" shrinkToFit="false"/>
      <protection locked="true" hidden="false"/>
    </xf>
    <xf numFmtId="167" fontId="4" fillId="24" borderId="0" xfId="0" applyFont="true" applyBorder="false" applyAlignment="true" applyProtection="true">
      <alignment horizontal="general" vertical="center" textRotation="0" wrapText="false" indent="0" shrinkToFit="false"/>
      <protection locked="true" hidden="false"/>
    </xf>
    <xf numFmtId="164" fontId="23" fillId="0" borderId="0" xfId="0" applyFont="true" applyBorder="false" applyAlignment="true" applyProtection="true">
      <alignment horizontal="general" vertical="center" textRotation="0" wrapText="false" indent="0" shrinkToFit="false"/>
      <protection locked="true" hidden="false"/>
    </xf>
    <xf numFmtId="164" fontId="23" fillId="24" borderId="0" xfId="0" applyFont="true" applyBorder="false" applyAlignment="true" applyProtection="true">
      <alignment horizontal="general" vertical="center" textRotation="0" wrapText="false" indent="0" shrinkToFit="false"/>
      <protection locked="true" hidden="false"/>
    </xf>
    <xf numFmtId="164" fontId="26" fillId="24" borderId="0" xfId="0" applyFont="true" applyBorder="true" applyAlignment="true" applyProtection="true">
      <alignment horizontal="general" vertical="center" textRotation="0" wrapText="true" indent="0" shrinkToFit="false"/>
      <protection locked="true" hidden="false"/>
    </xf>
    <xf numFmtId="164" fontId="39" fillId="24" borderId="0" xfId="0" applyFont="true" applyBorder="false" applyAlignment="true" applyProtection="true">
      <alignment horizontal="left" vertical="center" textRotation="0" wrapText="false" indent="0" shrinkToFit="false"/>
      <protection locked="true" hidden="false"/>
    </xf>
    <xf numFmtId="164" fontId="53" fillId="24" borderId="0" xfId="0" applyFont="true" applyBorder="false" applyAlignment="true" applyProtection="true">
      <alignment horizontal="left" vertical="center" textRotation="0" wrapText="false" indent="0" shrinkToFit="false"/>
      <protection locked="true" hidden="false"/>
    </xf>
    <xf numFmtId="164" fontId="23" fillId="24" borderId="0" xfId="0" applyFont="true" applyBorder="false" applyAlignment="true" applyProtection="true">
      <alignment horizontal="center" vertical="center" textRotation="0" wrapText="true" indent="0" shrinkToFit="false"/>
      <protection locked="true" hidden="false"/>
    </xf>
    <xf numFmtId="164" fontId="51" fillId="0" borderId="16" xfId="0" applyFont="true" applyBorder="true" applyAlignment="true" applyProtection="true">
      <alignment horizontal="left" vertical="center" textRotation="0" wrapText="true" indent="0" shrinkToFit="false"/>
      <protection locked="true" hidden="false"/>
    </xf>
    <xf numFmtId="164" fontId="5" fillId="0" borderId="0" xfId="0" applyFont="true" applyBorder="false" applyAlignment="true" applyProtection="true">
      <alignment horizontal="general" vertical="center" textRotation="0" wrapText="false" indent="0" shrinkToFit="false"/>
      <protection locked="true" hidden="false"/>
    </xf>
    <xf numFmtId="164" fontId="67" fillId="0" borderId="0" xfId="0" applyFont="true" applyBorder="false" applyAlignment="true" applyProtection="true">
      <alignment horizontal="center" vertical="center" textRotation="0" wrapText="false" indent="0" shrinkToFit="false"/>
      <protection locked="true" hidden="false"/>
    </xf>
    <xf numFmtId="164" fontId="52" fillId="24" borderId="0" xfId="0" applyFont="true" applyBorder="false" applyAlignment="true" applyProtection="true">
      <alignment horizontal="general" vertical="center" textRotation="0" wrapText="false" indent="0" shrinkToFit="false"/>
      <protection locked="true" hidden="false"/>
    </xf>
    <xf numFmtId="164" fontId="68" fillId="24" borderId="0" xfId="0" applyFont="true" applyBorder="false" applyAlignment="true" applyProtection="true">
      <alignment horizontal="general" vertical="center" textRotation="0" wrapText="true" indent="0" shrinkToFit="false"/>
      <protection locked="true" hidden="false"/>
    </xf>
    <xf numFmtId="164" fontId="52" fillId="26" borderId="34" xfId="0" applyFont="true" applyBorder="true" applyAlignment="true" applyProtection="true">
      <alignment horizontal="left" vertical="center" textRotation="0" wrapText="false" indent="0" shrinkToFit="false"/>
      <protection locked="true" hidden="false"/>
    </xf>
    <xf numFmtId="164" fontId="52" fillId="26" borderId="35" xfId="0" applyFont="true" applyBorder="true" applyAlignment="true" applyProtection="true">
      <alignment horizontal="center" vertical="center" textRotation="0" wrapText="false" indent="0" shrinkToFit="false"/>
      <protection locked="true" hidden="false"/>
    </xf>
    <xf numFmtId="164" fontId="52" fillId="26" borderId="22" xfId="0" applyFont="true" applyBorder="true" applyAlignment="true" applyProtection="true">
      <alignment horizontal="center" vertical="center" textRotation="0" wrapText="false" indent="0" shrinkToFit="false"/>
      <protection locked="true" hidden="false"/>
    </xf>
    <xf numFmtId="164" fontId="52" fillId="26" borderId="64" xfId="0" applyFont="true" applyBorder="true" applyAlignment="true" applyProtection="true">
      <alignment horizontal="center" vertical="center" textRotation="0" wrapText="true" indent="0" shrinkToFit="false"/>
      <protection locked="true" hidden="false"/>
    </xf>
    <xf numFmtId="164" fontId="26" fillId="24" borderId="17" xfId="0" applyFont="true" applyBorder="true" applyAlignment="true" applyProtection="true">
      <alignment horizontal="center" vertical="center" textRotation="0" wrapText="true" indent="0" shrinkToFit="false"/>
      <protection locked="true" hidden="false"/>
    </xf>
    <xf numFmtId="164" fontId="39" fillId="0" borderId="65" xfId="0" applyFont="true" applyBorder="true" applyAlignment="true" applyProtection="true">
      <alignment horizontal="general" vertical="center" textRotation="0" wrapText="false" indent="0" shrinkToFit="false"/>
      <protection locked="true" hidden="false"/>
    </xf>
    <xf numFmtId="164" fontId="35" fillId="27" borderId="66" xfId="0" applyFont="true" applyBorder="true" applyAlignment="true" applyProtection="true">
      <alignment horizontal="center" vertical="center" textRotation="0" wrapText="true" indent="0" shrinkToFit="false"/>
      <protection locked="false" hidden="false"/>
    </xf>
    <xf numFmtId="164" fontId="53" fillId="24" borderId="27" xfId="0" applyFont="true" applyBorder="true" applyAlignment="true" applyProtection="true">
      <alignment horizontal="left" vertical="center" textRotation="0" wrapText="true" indent="0" shrinkToFit="false"/>
      <protection locked="true" hidden="false"/>
    </xf>
    <xf numFmtId="164" fontId="52" fillId="0" borderId="15" xfId="0" applyFont="true" applyBorder="true" applyAlignment="true" applyProtection="true">
      <alignment horizontal="left" vertical="center" textRotation="0" wrapText="true" indent="0" shrinkToFit="false"/>
      <protection locked="true" hidden="false"/>
    </xf>
    <xf numFmtId="168" fontId="62" fillId="0" borderId="0" xfId="0" applyFont="true" applyBorder="false" applyAlignment="true" applyProtection="true">
      <alignment horizontal="center" vertical="center" textRotation="0" wrapText="false" indent="0" shrinkToFit="false"/>
      <protection locked="false" hidden="false"/>
    </xf>
    <xf numFmtId="164" fontId="39" fillId="0" borderId="67" xfId="0" applyFont="true" applyBorder="true" applyAlignment="true" applyProtection="true">
      <alignment horizontal="general" vertical="center" textRotation="0" wrapText="false" indent="0" shrinkToFit="false"/>
      <protection locked="true" hidden="false"/>
    </xf>
    <xf numFmtId="164" fontId="35" fillId="27" borderId="68" xfId="0" applyFont="true" applyBorder="true" applyAlignment="true" applyProtection="true">
      <alignment horizontal="center" vertical="center" textRotation="0" wrapText="true" indent="0" shrinkToFit="false"/>
      <protection locked="false" hidden="false"/>
    </xf>
    <xf numFmtId="164" fontId="52" fillId="24" borderId="27" xfId="0" applyFont="true" applyBorder="true" applyAlignment="true" applyProtection="true">
      <alignment horizontal="left" vertical="center" textRotation="0" wrapText="true" indent="0" shrinkToFit="false"/>
      <protection locked="true" hidden="false"/>
    </xf>
    <xf numFmtId="164" fontId="52" fillId="0" borderId="15" xfId="0" applyFont="true" applyBorder="true" applyAlignment="true" applyProtection="true">
      <alignment horizontal="center" vertical="center" textRotation="0" wrapText="false" indent="0" shrinkToFit="false"/>
      <protection locked="true" hidden="false"/>
    </xf>
    <xf numFmtId="164" fontId="57" fillId="24" borderId="0" xfId="0" applyFont="true" applyBorder="false" applyAlignment="true" applyProtection="true">
      <alignment horizontal="general" vertical="center" textRotation="0" wrapText="false" indent="0" shrinkToFit="false"/>
      <protection locked="true" hidden="false"/>
    </xf>
    <xf numFmtId="164" fontId="35" fillId="27" borderId="40" xfId="0" applyFont="true" applyBorder="true" applyAlignment="true" applyProtection="true">
      <alignment horizontal="center" vertical="center" textRotation="0" wrapText="true" indent="0" shrinkToFit="false"/>
      <protection locked="false" hidden="false"/>
    </xf>
    <xf numFmtId="164" fontId="52" fillId="24" borderId="27" xfId="0" applyFont="true" applyBorder="true" applyAlignment="true" applyProtection="true">
      <alignment horizontal="left" vertical="center" textRotation="0" wrapText="false" indent="0" shrinkToFit="false"/>
      <protection locked="true" hidden="false"/>
    </xf>
    <xf numFmtId="164" fontId="52" fillId="0" borderId="15" xfId="0" applyFont="true" applyBorder="true" applyAlignment="true" applyProtection="true">
      <alignment horizontal="left" vertical="center" textRotation="0" wrapText="false" indent="0" shrinkToFit="false"/>
      <protection locked="true" hidden="false"/>
    </xf>
    <xf numFmtId="164" fontId="35" fillId="27" borderId="69" xfId="0" applyFont="true" applyBorder="true" applyAlignment="true" applyProtection="true">
      <alignment horizontal="center" vertical="center" textRotation="0" wrapText="true" indent="0" shrinkToFit="false"/>
      <protection locked="false" hidden="false"/>
    </xf>
    <xf numFmtId="164" fontId="53" fillId="24" borderId="0" xfId="0" applyFont="true" applyBorder="false" applyAlignment="true" applyProtection="true">
      <alignment horizontal="center" vertical="top" textRotation="0" wrapText="false" indent="0" shrinkToFit="false"/>
      <protection locked="true" hidden="false"/>
    </xf>
    <xf numFmtId="164" fontId="52" fillId="24" borderId="0" xfId="0" applyFont="true" applyBorder="false" applyAlignment="true" applyProtection="true">
      <alignment horizontal="left" vertical="top" textRotation="0" wrapText="false" indent="0" shrinkToFit="false"/>
      <protection locked="true" hidden="false"/>
    </xf>
    <xf numFmtId="164" fontId="52" fillId="0" borderId="0" xfId="0" applyFont="true" applyBorder="true" applyAlignment="true" applyProtection="true">
      <alignment horizontal="left" vertical="center" textRotation="0" wrapText="true" indent="0" shrinkToFit="false"/>
      <protection locked="true" hidden="false"/>
    </xf>
    <xf numFmtId="164" fontId="52" fillId="24" borderId="0" xfId="0" applyFont="true" applyBorder="false" applyAlignment="true" applyProtection="true">
      <alignment horizontal="left" vertical="top" textRotation="0" wrapText="true" indent="0" shrinkToFit="false"/>
      <protection locked="true" hidden="false"/>
    </xf>
    <xf numFmtId="164" fontId="35" fillId="24" borderId="0" xfId="0" applyFont="true" applyBorder="false" applyAlignment="true" applyProtection="true">
      <alignment horizontal="right" vertical="top" textRotation="0" wrapText="true" indent="0" shrinkToFit="false"/>
      <protection locked="true" hidden="false"/>
    </xf>
    <xf numFmtId="164" fontId="35" fillId="24" borderId="0" xfId="0" applyFont="true" applyBorder="false" applyAlignment="true" applyProtection="true">
      <alignment horizontal="left" vertical="center" textRotation="0" wrapText="true" indent="0" shrinkToFit="false"/>
      <protection locked="true" hidden="false"/>
    </xf>
    <xf numFmtId="164" fontId="68" fillId="24" borderId="41" xfId="0" applyFont="true" applyBorder="true" applyAlignment="true" applyProtection="true">
      <alignment horizontal="general" vertical="center" textRotation="0" wrapText="true" indent="0" shrinkToFit="false"/>
      <protection locked="true" hidden="false"/>
    </xf>
    <xf numFmtId="164" fontId="68" fillId="24" borderId="42" xfId="0" applyFont="true" applyBorder="true" applyAlignment="true" applyProtection="true">
      <alignment horizontal="general" vertical="center" textRotation="0" wrapText="true" indent="0" shrinkToFit="false"/>
      <protection locked="true" hidden="false"/>
    </xf>
    <xf numFmtId="164" fontId="68" fillId="24" borderId="43" xfId="0" applyFont="true" applyBorder="true" applyAlignment="true" applyProtection="true">
      <alignment horizontal="general" vertical="center" textRotation="0" wrapText="true" indent="0" shrinkToFit="false"/>
      <protection locked="true" hidden="false"/>
    </xf>
    <xf numFmtId="164" fontId="68" fillId="24" borderId="40" xfId="0" applyFont="true" applyBorder="true" applyAlignment="true" applyProtection="true">
      <alignment horizontal="general" vertical="center" textRotation="0" wrapText="true" indent="0" shrinkToFit="false"/>
      <protection locked="true" hidden="false"/>
    </xf>
    <xf numFmtId="164" fontId="68" fillId="24" borderId="0" xfId="0" applyFont="true" applyBorder="true" applyAlignment="true" applyProtection="true">
      <alignment horizontal="left" vertical="center" textRotation="0" wrapText="true" indent="0" shrinkToFit="false"/>
      <protection locked="true" hidden="false"/>
    </xf>
    <xf numFmtId="164" fontId="68" fillId="24" borderId="44" xfId="0" applyFont="true" applyBorder="true" applyAlignment="true" applyProtection="true">
      <alignment horizontal="general" vertical="center" textRotation="0" wrapText="true" indent="0" shrinkToFit="false"/>
      <protection locked="true" hidden="false"/>
    </xf>
    <xf numFmtId="164" fontId="68" fillId="24" borderId="40" xfId="0" applyFont="true" applyBorder="true" applyAlignment="true" applyProtection="true">
      <alignment horizontal="general" vertical="center" textRotation="0" wrapText="false" indent="0" shrinkToFit="false"/>
      <protection locked="true" hidden="false"/>
    </xf>
    <xf numFmtId="164" fontId="68" fillId="24" borderId="0" xfId="0" applyFont="true" applyBorder="false" applyAlignment="true" applyProtection="true">
      <alignment horizontal="general" vertical="center" textRotation="0" wrapText="false" indent="0" shrinkToFit="false"/>
      <protection locked="true" hidden="false"/>
    </xf>
    <xf numFmtId="164" fontId="68" fillId="27" borderId="0" xfId="0" applyFont="true" applyBorder="true" applyAlignment="true" applyProtection="true">
      <alignment horizontal="center" vertical="center" textRotation="0" wrapText="false" indent="0" shrinkToFit="false"/>
      <protection locked="false" hidden="false"/>
    </xf>
    <xf numFmtId="164" fontId="68" fillId="24" borderId="0" xfId="0" applyFont="true" applyBorder="true" applyAlignment="true" applyProtection="true">
      <alignment horizontal="center" vertical="center" textRotation="0" wrapText="false" indent="0" shrinkToFit="false"/>
      <protection locked="true" hidden="false"/>
    </xf>
    <xf numFmtId="168" fontId="68" fillId="24" borderId="0" xfId="0" applyFont="true" applyBorder="true" applyAlignment="true" applyProtection="true">
      <alignment horizontal="left" vertical="center" textRotation="0" wrapText="false" indent="0" shrinkToFit="true"/>
      <protection locked="true" hidden="false"/>
    </xf>
    <xf numFmtId="164" fontId="68" fillId="24" borderId="0" xfId="0" applyFont="true" applyBorder="false" applyAlignment="true" applyProtection="true">
      <alignment horizontal="general" vertical="center" textRotation="0" wrapText="false" indent="0" shrinkToFit="true"/>
      <protection locked="true" hidden="false"/>
    </xf>
    <xf numFmtId="164" fontId="68" fillId="24" borderId="44" xfId="0" applyFont="true" applyBorder="true" applyAlignment="true" applyProtection="true">
      <alignment horizontal="general" vertical="center" textRotation="0" wrapText="false" indent="0" shrinkToFit="true"/>
      <protection locked="true" hidden="false"/>
    </xf>
    <xf numFmtId="164" fontId="69" fillId="24" borderId="0" xfId="0" applyFont="true" applyBorder="false" applyAlignment="true" applyProtection="true">
      <alignment horizontal="general" vertical="center" textRotation="0" wrapText="false" indent="0" shrinkToFit="false"/>
      <protection locked="true" hidden="false"/>
    </xf>
    <xf numFmtId="164" fontId="70" fillId="24" borderId="0" xfId="0" applyFont="true" applyBorder="false" applyAlignment="true" applyProtection="true">
      <alignment horizontal="general" vertical="center" textRotation="0" wrapText="false" indent="0" shrinkToFit="false"/>
      <protection locked="true" hidden="false"/>
    </xf>
    <xf numFmtId="164" fontId="68" fillId="24" borderId="0" xfId="0" applyFont="true" applyBorder="true" applyAlignment="true" applyProtection="true">
      <alignment horizontal="center" vertical="center" textRotation="0" wrapText="true" indent="0" shrinkToFit="false"/>
      <protection locked="true" hidden="false"/>
    </xf>
    <xf numFmtId="164" fontId="54" fillId="24" borderId="0" xfId="0" applyFont="true" applyBorder="true" applyAlignment="true" applyProtection="true">
      <alignment horizontal="center" vertical="center" textRotation="0" wrapText="false" indent="0" shrinkToFit="false"/>
      <protection locked="true" hidden="false"/>
    </xf>
    <xf numFmtId="168" fontId="68" fillId="0" borderId="0" xfId="0" applyFont="true" applyBorder="true" applyAlignment="true" applyProtection="true">
      <alignment horizontal="general" vertical="center" textRotation="0" wrapText="false" indent="0" shrinkToFit="true"/>
      <protection locked="true" hidden="false"/>
    </xf>
    <xf numFmtId="164" fontId="54" fillId="24" borderId="0" xfId="0" applyFont="true" applyBorder="true" applyAlignment="true" applyProtection="true">
      <alignment horizontal="center" vertical="center" textRotation="0" wrapText="false" indent="0" shrinkToFit="true"/>
      <protection locked="true" hidden="false"/>
    </xf>
    <xf numFmtId="164" fontId="70" fillId="24" borderId="44" xfId="0" applyFont="true" applyBorder="true" applyAlignment="true" applyProtection="true">
      <alignment horizontal="general" vertical="center" textRotation="0" wrapText="false" indent="0" shrinkToFit="false"/>
      <protection locked="true" hidden="false"/>
    </xf>
    <xf numFmtId="164" fontId="71" fillId="24" borderId="47" xfId="0" applyFont="true" applyBorder="true" applyAlignment="true" applyProtection="true">
      <alignment horizontal="general" vertical="center" textRotation="0" wrapText="false" indent="0" shrinkToFit="false"/>
      <protection locked="true" hidden="false"/>
    </xf>
    <xf numFmtId="164" fontId="69" fillId="24" borderId="49" xfId="0" applyFont="true" applyBorder="true" applyAlignment="true" applyProtection="true">
      <alignment horizontal="general" vertical="center" textRotation="0" wrapText="false" indent="0" shrinkToFit="false"/>
      <protection locked="true" hidden="false"/>
    </xf>
    <xf numFmtId="164" fontId="71" fillId="24" borderId="49" xfId="0" applyFont="true" applyBorder="true" applyAlignment="true" applyProtection="true">
      <alignment horizontal="general" vertical="center" textRotation="0" wrapText="false" indent="0" shrinkToFit="false"/>
      <protection locked="true" hidden="false"/>
    </xf>
    <xf numFmtId="164" fontId="71" fillId="24" borderId="49" xfId="0" applyFont="true" applyBorder="true" applyAlignment="true" applyProtection="true">
      <alignment horizontal="center" vertical="center" textRotation="0" wrapText="false" indent="0" shrinkToFit="false"/>
      <protection locked="true" hidden="false"/>
    </xf>
    <xf numFmtId="164" fontId="72" fillId="24" borderId="49" xfId="0" applyFont="true" applyBorder="true" applyAlignment="true" applyProtection="true">
      <alignment horizontal="general" vertical="center" textRotation="0" wrapText="false" indent="0" shrinkToFit="true"/>
      <protection locked="true" hidden="false"/>
    </xf>
    <xf numFmtId="164" fontId="69" fillId="24" borderId="49" xfId="0" applyFont="true" applyBorder="true" applyAlignment="true" applyProtection="true">
      <alignment horizontal="center" vertical="center" textRotation="0" wrapText="false" indent="0" shrinkToFit="false"/>
      <protection locked="true" hidden="false"/>
    </xf>
    <xf numFmtId="164" fontId="69" fillId="24" borderId="50" xfId="0" applyFont="true" applyBorder="true" applyAlignment="true" applyProtection="true">
      <alignment horizontal="general" vertical="center" textRotation="0" wrapText="false" indent="0" shrinkToFit="false"/>
      <protection locked="true" hidden="false"/>
    </xf>
    <xf numFmtId="164" fontId="71" fillId="24" borderId="0" xfId="0" applyFont="true" applyBorder="false" applyAlignment="true" applyProtection="true">
      <alignment horizontal="general" vertical="center" textRotation="0" wrapText="false" indent="0" shrinkToFit="false"/>
      <protection locked="true" hidden="false"/>
    </xf>
    <xf numFmtId="164" fontId="71" fillId="24" borderId="0" xfId="0" applyFont="true" applyBorder="false" applyAlignment="true" applyProtection="true">
      <alignment horizontal="center" vertical="center" textRotation="0" wrapText="false" indent="0" shrinkToFit="false"/>
      <protection locked="true" hidden="false"/>
    </xf>
    <xf numFmtId="164" fontId="72" fillId="24" borderId="0" xfId="0" applyFont="true" applyBorder="false" applyAlignment="true" applyProtection="true">
      <alignment horizontal="general" vertical="center" textRotation="0" wrapText="false" indent="0" shrinkToFit="true"/>
      <protection locked="true" hidden="false"/>
    </xf>
    <xf numFmtId="164" fontId="69" fillId="24" borderId="0" xfId="0" applyFont="true" applyBorder="false" applyAlignment="true" applyProtection="true">
      <alignment horizontal="center" vertical="center" textRotation="0" wrapText="false" indent="0" shrinkToFit="false"/>
      <protection locked="true" hidden="false"/>
    </xf>
    <xf numFmtId="164" fontId="25" fillId="24" borderId="0" xfId="0" applyFont="true" applyBorder="false" applyAlignment="true" applyProtection="true">
      <alignment horizontal="general" vertical="center" textRotation="0" wrapText="false" indent="0" shrinkToFit="false"/>
      <protection locked="true" hidden="false"/>
    </xf>
    <xf numFmtId="164" fontId="13" fillId="0" borderId="0" xfId="0" applyFont="true" applyBorder="false" applyAlignment="true" applyProtection="true">
      <alignment horizontal="general" vertical="center" textRotation="0" wrapText="false" indent="0" shrinkToFit="false"/>
      <protection locked="true" hidden="false"/>
    </xf>
    <xf numFmtId="164" fontId="39" fillId="26" borderId="10" xfId="0" applyFont="true" applyBorder="true" applyAlignment="true" applyProtection="true">
      <alignment horizontal="center" vertical="center" textRotation="0" wrapText="false" indent="0" shrinkToFit="false"/>
      <protection locked="true" hidden="false"/>
    </xf>
    <xf numFmtId="164" fontId="52" fillId="0" borderId="10" xfId="0" applyFont="true" applyBorder="true" applyAlignment="true" applyProtection="true">
      <alignment horizontal="center" vertical="center" textRotation="0" wrapText="false" indent="0" shrinkToFit="false"/>
      <protection locked="true" hidden="false"/>
    </xf>
    <xf numFmtId="168" fontId="57" fillId="25" borderId="10" xfId="0" applyFont="true" applyBorder="true" applyAlignment="true" applyProtection="true">
      <alignment horizontal="center" vertical="center" textRotation="0" wrapText="false" indent="0" shrinkToFit="false"/>
      <protection locked="true" hidden="false"/>
    </xf>
    <xf numFmtId="164" fontId="13" fillId="0" borderId="70" xfId="0" applyFont="true" applyBorder="true" applyAlignment="true" applyProtection="true">
      <alignment horizontal="general" vertical="center" textRotation="0" wrapText="false" indent="0" shrinkToFit="false"/>
      <protection locked="true" hidden="false"/>
    </xf>
    <xf numFmtId="164" fontId="53" fillId="0" borderId="71" xfId="0" applyFont="true" applyBorder="true" applyAlignment="true" applyProtection="true">
      <alignment horizontal="center" vertical="center" textRotation="0" wrapText="false" indent="0" shrinkToFit="false"/>
      <protection locked="true" hidden="false"/>
    </xf>
    <xf numFmtId="164" fontId="53" fillId="0" borderId="72" xfId="0" applyFont="true" applyBorder="true" applyAlignment="true" applyProtection="true">
      <alignment horizontal="left" vertical="center" textRotation="0" wrapText="false" indent="0" shrinkToFit="false"/>
      <protection locked="true" hidden="false"/>
    </xf>
    <xf numFmtId="164" fontId="53" fillId="0" borderId="73" xfId="0" applyFont="true" applyBorder="true" applyAlignment="true" applyProtection="true">
      <alignment horizontal="center" vertical="center" textRotation="0" wrapText="false" indent="0" shrinkToFit="false"/>
      <protection locked="true" hidden="false"/>
    </xf>
    <xf numFmtId="164" fontId="53" fillId="0" borderId="72" xfId="0" applyFont="true" applyBorder="true" applyAlignment="true" applyProtection="true">
      <alignment horizontal="left" vertical="center" textRotation="0" wrapText="true" indent="0" shrinkToFit="false"/>
      <protection locked="true" hidden="false"/>
    </xf>
    <xf numFmtId="164" fontId="13" fillId="0" borderId="70" xfId="0" applyFont="true" applyBorder="true" applyAlignment="true" applyProtection="true">
      <alignment horizontal="center" vertical="center" textRotation="0" wrapText="false" indent="0" shrinkToFit="false"/>
      <protection locked="true" hidden="false"/>
    </xf>
    <xf numFmtId="164" fontId="13" fillId="0" borderId="74" xfId="0" applyFont="true" applyBorder="true" applyAlignment="true" applyProtection="true">
      <alignment horizontal="center" vertical="center" textRotation="0" wrapText="false" indent="0" shrinkToFit="false"/>
      <protection locked="true" hidden="false"/>
    </xf>
    <xf numFmtId="164" fontId="52" fillId="0" borderId="75" xfId="0" applyFont="true" applyBorder="true" applyAlignment="true" applyProtection="true">
      <alignment horizontal="center" vertical="center" textRotation="0" wrapText="false" indent="0" shrinkToFit="false"/>
      <protection locked="true" hidden="false"/>
    </xf>
    <xf numFmtId="164" fontId="52" fillId="0" borderId="76" xfId="0" applyFont="true" applyBorder="true" applyAlignment="true" applyProtection="true">
      <alignment horizontal="left" vertical="center" textRotation="0" wrapText="true" indent="0" shrinkToFit="false"/>
      <protection locked="true" hidden="false"/>
    </xf>
    <xf numFmtId="168" fontId="59" fillId="25" borderId="10" xfId="0" applyFont="true" applyBorder="true" applyAlignment="true" applyProtection="true">
      <alignment horizontal="center" vertical="center" textRotation="0" wrapText="false" indent="0" shrinkToFit="false"/>
      <protection locked="true" hidden="false"/>
    </xf>
    <xf numFmtId="164" fontId="0" fillId="0" borderId="77" xfId="0" applyFont="true" applyBorder="true" applyAlignment="true" applyProtection="true">
      <alignment horizontal="center" vertical="center" textRotation="0" wrapText="false" indent="0" shrinkToFit="false"/>
      <protection locked="true" hidden="false"/>
    </xf>
    <xf numFmtId="164" fontId="53" fillId="0" borderId="78" xfId="0" applyFont="true" applyBorder="true" applyAlignment="true" applyProtection="true">
      <alignment horizontal="left" vertical="center" textRotation="0" wrapText="true" indent="0" shrinkToFit="false"/>
      <protection locked="true" hidden="false"/>
    </xf>
    <xf numFmtId="164" fontId="0" fillId="0" borderId="74" xfId="0" applyFont="true" applyBorder="true" applyAlignment="true" applyProtection="true">
      <alignment horizontal="center" vertical="center" textRotation="0" wrapText="false" indent="0" shrinkToFit="false"/>
      <protection locked="true" hidden="false"/>
    </xf>
    <xf numFmtId="164" fontId="53" fillId="0" borderId="79" xfId="0" applyFont="true" applyBorder="true" applyAlignment="true" applyProtection="true">
      <alignment horizontal="left" vertical="center" textRotation="0" wrapText="true" indent="0" shrinkToFit="false"/>
      <protection locked="true" hidden="false"/>
    </xf>
    <xf numFmtId="164" fontId="69" fillId="0" borderId="0" xfId="0" applyFont="true" applyBorder="false" applyAlignment="true" applyProtection="true">
      <alignment horizontal="general" vertical="center" textRotation="0" wrapText="false" indent="0" shrinkToFit="false"/>
      <protection locked="true" hidden="false"/>
    </xf>
    <xf numFmtId="164" fontId="0" fillId="0" borderId="0" xfId="0" applyFont="false" applyBorder="false" applyAlignment="true" applyProtection="true">
      <alignment horizontal="general" vertical="center" textRotation="0" wrapText="false" indent="0" shrinkToFit="true"/>
      <protection locked="true" hidden="false"/>
    </xf>
    <xf numFmtId="164" fontId="0" fillId="0" borderId="0" xfId="0" applyFont="false" applyBorder="false" applyAlignment="true" applyProtection="true">
      <alignment horizontal="left" vertical="center" textRotation="0" wrapText="false" indent="0" shrinkToFit="false"/>
      <protection locked="true" hidden="false"/>
    </xf>
    <xf numFmtId="167" fontId="0" fillId="0" borderId="0" xfId="0" applyFont="false" applyBorder="false" applyAlignment="true" applyProtection="true">
      <alignment horizontal="general" vertical="center" textRotation="0" wrapText="false" indent="0" shrinkToFit="false"/>
      <protection locked="true" hidden="false"/>
    </xf>
    <xf numFmtId="164" fontId="34" fillId="0" borderId="0" xfId="0" applyFont="true" applyBorder="false" applyAlignment="true" applyProtection="true">
      <alignment horizontal="general" vertical="center" textRotation="0" wrapText="false" indent="0" shrinkToFit="false"/>
      <protection locked="false" hidden="false"/>
    </xf>
    <xf numFmtId="164" fontId="34" fillId="0" borderId="0" xfId="0" applyFont="true" applyBorder="false" applyAlignment="true" applyProtection="true">
      <alignment horizontal="general" vertical="center" textRotation="0" wrapText="false" indent="0" shrinkToFit="true"/>
      <protection locked="false" hidden="false"/>
    </xf>
    <xf numFmtId="164" fontId="24" fillId="0" borderId="0" xfId="0" applyFont="true" applyBorder="false" applyAlignment="true" applyProtection="true">
      <alignment horizontal="general" vertical="center" textRotation="0" wrapText="false" indent="0" shrinkToFit="false"/>
      <protection locked="false" hidden="false"/>
    </xf>
    <xf numFmtId="164" fontId="34" fillId="0" borderId="0" xfId="0" applyFont="true" applyBorder="false" applyAlignment="true" applyProtection="true">
      <alignment horizontal="general" vertical="center" textRotation="0" wrapText="true" indent="0" shrinkToFit="false"/>
      <protection locked="false" hidden="false"/>
    </xf>
    <xf numFmtId="164" fontId="0" fillId="0" borderId="0" xfId="0" applyFont="false" applyBorder="false" applyAlignment="true" applyProtection="true">
      <alignment horizontal="general" vertical="center" textRotation="0" wrapText="tru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center" vertical="center" textRotation="0" wrapText="false" indent="0" shrinkToFit="false"/>
      <protection locked="false" hidden="false"/>
    </xf>
    <xf numFmtId="164" fontId="34" fillId="0" borderId="0" xfId="0" applyFont="true" applyBorder="false" applyAlignment="true" applyProtection="true">
      <alignment horizontal="right"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true" indent="0" shrinkToFit="false"/>
      <protection locked="true" hidden="false"/>
    </xf>
    <xf numFmtId="164" fontId="82" fillId="0" borderId="0" xfId="0" applyFont="true" applyBorder="false" applyAlignment="true" applyProtection="true">
      <alignment horizontal="general" vertical="center" textRotation="0" wrapText="false" indent="0" shrinkToFit="false"/>
      <protection locked="true" hidden="false"/>
    </xf>
    <xf numFmtId="164" fontId="22" fillId="0" borderId="0" xfId="0" applyFont="true" applyBorder="false" applyAlignment="true" applyProtection="true">
      <alignment horizontal="general" vertical="center" textRotation="0" wrapText="false" indent="0" shrinkToFit="false"/>
      <protection locked="true" hidden="false"/>
    </xf>
    <xf numFmtId="164" fontId="82" fillId="0" borderId="0" xfId="0" applyFont="true" applyBorder="false" applyAlignment="true" applyProtection="true">
      <alignment horizontal="general" vertical="center" textRotation="0" wrapText="true" indent="0" shrinkToFit="false"/>
      <protection locked="true" hidden="false"/>
    </xf>
    <xf numFmtId="164" fontId="83" fillId="24" borderId="0" xfId="0" applyFont="true" applyBorder="false" applyAlignment="true" applyProtection="true">
      <alignment horizontal="general" vertical="center" textRotation="0" wrapText="false" indent="0" shrinkToFit="false"/>
      <protection locked="true" hidden="false"/>
    </xf>
    <xf numFmtId="164" fontId="4" fillId="24" borderId="0" xfId="0" applyFont="true" applyBorder="false" applyAlignment="true" applyProtection="true">
      <alignment horizontal="general" vertical="center" textRotation="0" wrapText="false" indent="0" shrinkToFit="true"/>
      <protection locked="true" hidden="false"/>
    </xf>
    <xf numFmtId="164" fontId="4" fillId="24" borderId="0" xfId="0" applyFont="true" applyBorder="false" applyAlignment="true" applyProtection="true">
      <alignment horizontal="left" vertical="center" textRotation="0" wrapText="false" indent="0" shrinkToFit="false"/>
      <protection locked="true" hidden="false"/>
    </xf>
    <xf numFmtId="164" fontId="32" fillId="24" borderId="0" xfId="0" applyFont="true" applyBorder="false" applyAlignment="true" applyProtection="true">
      <alignment horizontal="general" vertical="center" textRotation="0" wrapText="false" indent="0" shrinkToFit="false"/>
      <protection locked="true" hidden="false"/>
    </xf>
    <xf numFmtId="164" fontId="34" fillId="24" borderId="0" xfId="0" applyFont="true" applyBorder="false" applyAlignment="true" applyProtection="true">
      <alignment horizontal="general" vertical="center" textRotation="0" wrapText="false" indent="0" shrinkToFit="true"/>
      <protection locked="true" hidden="false"/>
    </xf>
    <xf numFmtId="164" fontId="34" fillId="24" borderId="0" xfId="0" applyFont="true" applyBorder="false" applyAlignment="true" applyProtection="true">
      <alignment horizontal="general" vertical="center" textRotation="0" wrapText="false" indent="0" shrinkToFit="false"/>
      <protection locked="true" hidden="false"/>
    </xf>
    <xf numFmtId="164" fontId="84" fillId="24" borderId="0" xfId="0" applyFont="true" applyBorder="false" applyAlignment="true" applyProtection="true">
      <alignment horizontal="general" vertical="center" textRotation="0" wrapText="false" indent="0" shrinkToFit="false"/>
      <protection locked="true" hidden="false"/>
    </xf>
    <xf numFmtId="164" fontId="85" fillId="24" borderId="0" xfId="0" applyFont="true" applyBorder="false" applyAlignment="true" applyProtection="true">
      <alignment horizontal="general" vertical="center" textRotation="0" wrapText="false" indent="0" shrinkToFit="false"/>
      <protection locked="true" hidden="false"/>
    </xf>
    <xf numFmtId="164" fontId="85" fillId="24" borderId="0" xfId="0" applyFont="true" applyBorder="false" applyAlignment="true" applyProtection="true">
      <alignment horizontal="general" vertical="center" textRotation="0" wrapText="true" indent="0" shrinkToFit="false"/>
      <protection locked="true" hidden="false"/>
    </xf>
    <xf numFmtId="164" fontId="86" fillId="24" borderId="0" xfId="0" applyFont="true" applyBorder="false" applyAlignment="true" applyProtection="true">
      <alignment horizontal="general" vertical="center" textRotation="0" wrapText="true" indent="0" shrinkToFit="false"/>
      <protection locked="true" hidden="false"/>
    </xf>
    <xf numFmtId="164" fontId="31" fillId="24" borderId="17" xfId="0" applyFont="true" applyBorder="true" applyAlignment="true" applyProtection="true">
      <alignment horizontal="center" vertical="center" textRotation="0" wrapText="false" indent="0" shrinkToFit="false"/>
      <protection locked="true" hidden="false"/>
    </xf>
    <xf numFmtId="164" fontId="87" fillId="0" borderId="0" xfId="0" applyFont="true" applyBorder="false" applyAlignment="true" applyProtection="true">
      <alignment horizontal="center" vertical="center" textRotation="0" wrapText="true" indent="0" shrinkToFit="false"/>
      <protection locked="true" hidden="false"/>
    </xf>
    <xf numFmtId="164" fontId="87" fillId="24" borderId="0" xfId="0" applyFont="true" applyBorder="fals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22" fillId="24" borderId="0" xfId="0" applyFont="true" applyBorder="false" applyAlignment="true" applyProtection="true">
      <alignment horizontal="general" vertical="center" textRotation="0" wrapText="false" indent="0" shrinkToFit="false"/>
      <protection locked="true" hidden="false"/>
    </xf>
    <xf numFmtId="164" fontId="88" fillId="24" borderId="0" xfId="0" applyFont="true" applyBorder="false" applyAlignment="true" applyProtection="true">
      <alignment horizontal="general" vertical="center" textRotation="0" wrapText="false" indent="0" shrinkToFit="true"/>
      <protection locked="true" hidden="false"/>
    </xf>
    <xf numFmtId="164" fontId="88" fillId="24" borderId="0" xfId="0" applyFont="true" applyBorder="false" applyAlignment="true" applyProtection="true">
      <alignment horizontal="general" vertical="center" textRotation="0" wrapText="false" indent="0" shrinkToFit="false"/>
      <protection locked="true" hidden="false"/>
    </xf>
    <xf numFmtId="164" fontId="88" fillId="24" borderId="0" xfId="0" applyFont="true" applyBorder="false" applyAlignment="true" applyProtection="true">
      <alignment horizontal="left" vertical="center" textRotation="0" wrapText="false" indent="0" shrinkToFit="false"/>
      <protection locked="true" hidden="false"/>
    </xf>
    <xf numFmtId="164" fontId="89" fillId="24" borderId="0" xfId="0" applyFont="true" applyBorder="false" applyAlignment="true" applyProtection="true">
      <alignment horizontal="general" vertical="center" textRotation="0" wrapText="false" indent="0" shrinkToFit="false"/>
      <protection locked="true" hidden="false"/>
    </xf>
    <xf numFmtId="167" fontId="88" fillId="24" borderId="0" xfId="0" applyFont="true" applyBorder="false" applyAlignment="true" applyProtection="true">
      <alignment horizontal="general" vertical="center" textRotation="0" wrapText="false" indent="0" shrinkToFit="false"/>
      <protection locked="true" hidden="false"/>
    </xf>
    <xf numFmtId="164" fontId="34" fillId="24" borderId="0" xfId="0" applyFont="true" applyBorder="false" applyAlignment="true" applyProtection="true">
      <alignment horizontal="general" vertical="center" textRotation="0" wrapText="true" indent="0" shrinkToFit="false"/>
      <protection locked="true" hidden="false"/>
    </xf>
    <xf numFmtId="164" fontId="0" fillId="24" borderId="0" xfId="0" applyFont="false" applyBorder="false" applyAlignment="true" applyProtection="true">
      <alignment horizontal="general" vertical="center" textRotation="0" wrapText="true" indent="0" shrinkToFit="false"/>
      <protection locked="true" hidden="false"/>
    </xf>
    <xf numFmtId="164" fontId="0" fillId="24" borderId="0" xfId="0" applyFont="false" applyBorder="false" applyAlignment="true" applyProtection="true">
      <alignment horizontal="center" vertical="center" textRotation="0" wrapText="false" indent="0" shrinkToFit="false"/>
      <protection locked="true" hidden="false"/>
    </xf>
    <xf numFmtId="164" fontId="34" fillId="24" borderId="0" xfId="0" applyFont="true" applyBorder="false" applyAlignment="true" applyProtection="true">
      <alignment horizontal="right" vertical="center" textRotation="0" wrapText="false" indent="0" shrinkToFit="false"/>
      <protection locked="true" hidden="false"/>
    </xf>
    <xf numFmtId="164" fontId="32" fillId="24" borderId="16" xfId="0" applyFont="true" applyBorder="true" applyAlignment="true" applyProtection="true">
      <alignment horizontal="center" vertical="center" textRotation="0" wrapText="false" indent="0" shrinkToFit="false"/>
      <protection locked="true" hidden="false"/>
    </xf>
    <xf numFmtId="168" fontId="32" fillId="24" borderId="17" xfId="0" applyFont="true" applyBorder="true" applyAlignment="true" applyProtection="true">
      <alignment horizontal="left" vertical="center" textRotation="0" wrapText="false" indent="0" shrinkToFit="false"/>
      <protection locked="true" hidden="false"/>
    </xf>
    <xf numFmtId="164" fontId="4" fillId="24" borderId="0" xfId="0" applyFont="true" applyBorder="false" applyAlignment="true" applyProtection="true">
      <alignment horizontal="center" vertical="center" textRotation="0" wrapText="false" indent="0" shrinkToFit="false"/>
      <protection locked="true" hidden="false"/>
    </xf>
    <xf numFmtId="167" fontId="4" fillId="24" borderId="0" xfId="0" applyFont="true" applyBorder="false" applyAlignment="true" applyProtection="true">
      <alignment horizontal="center" vertical="center" textRotation="0" wrapText="false" indent="0" shrinkToFit="false"/>
      <protection locked="true" hidden="false"/>
    </xf>
    <xf numFmtId="164" fontId="32" fillId="24" borderId="0" xfId="0" applyFont="true" applyBorder="false" applyAlignment="true" applyProtection="true">
      <alignment horizontal="center" vertical="center" textRotation="0" wrapText="false" indent="0" shrinkToFit="false"/>
      <protection locked="true" hidden="false"/>
    </xf>
    <xf numFmtId="164" fontId="30" fillId="24" borderId="0" xfId="0" applyFont="true" applyBorder="false" applyAlignment="true" applyProtection="true">
      <alignment horizontal="center" vertical="center" textRotation="0" wrapText="false" indent="0" shrinkToFit="false"/>
      <protection locked="true" hidden="false"/>
    </xf>
    <xf numFmtId="164" fontId="30" fillId="24" borderId="0" xfId="0" applyFont="true" applyBorder="false" applyAlignment="true" applyProtection="true">
      <alignment horizontal="center" vertical="center" textRotation="0" wrapText="false" indent="0" shrinkToFit="true"/>
      <protection locked="true" hidden="false"/>
    </xf>
    <xf numFmtId="164" fontId="30" fillId="24" borderId="0" xfId="0" applyFont="true" applyBorder="false" applyAlignment="true" applyProtection="true">
      <alignment horizontal="left" vertical="center" textRotation="0" wrapText="false" indent="0" shrinkToFit="true"/>
      <protection locked="true" hidden="false"/>
    </xf>
    <xf numFmtId="164" fontId="30" fillId="24" borderId="0" xfId="0" applyFont="true" applyBorder="false" applyAlignment="true" applyProtection="true">
      <alignment horizontal="left" vertical="center" textRotation="0" wrapText="false" indent="0" shrinkToFit="false"/>
      <protection locked="true" hidden="false"/>
    </xf>
    <xf numFmtId="164" fontId="32" fillId="24" borderId="0" xfId="0" applyFont="true" applyBorder="true" applyAlignment="true" applyProtection="true">
      <alignment horizontal="left" vertical="center" textRotation="0" wrapText="true" indent="0" shrinkToFit="false"/>
      <protection locked="true" hidden="false"/>
    </xf>
    <xf numFmtId="164" fontId="24" fillId="24" borderId="21" xfId="0" applyFont="true" applyBorder="true" applyAlignment="true" applyProtection="true">
      <alignment horizontal="left" vertical="center" textRotation="0" wrapText="true" indent="0" shrinkToFit="false"/>
      <protection locked="true" hidden="false"/>
    </xf>
    <xf numFmtId="173" fontId="34" fillId="24" borderId="10" xfId="0" applyFont="true" applyBorder="true" applyAlignment="true" applyProtection="true">
      <alignment horizontal="right" vertical="center" textRotation="0" wrapText="false" indent="0" shrinkToFit="true"/>
      <protection locked="true" hidden="false"/>
    </xf>
    <xf numFmtId="167" fontId="24" fillId="24" borderId="10" xfId="0" applyFont="true" applyBorder="true" applyAlignment="true" applyProtection="true">
      <alignment horizontal="general" vertical="center" textRotation="0" wrapText="false" indent="0" shrinkToFit="false"/>
      <protection locked="true" hidden="false"/>
    </xf>
    <xf numFmtId="167" fontId="34" fillId="24" borderId="0" xfId="0" applyFont="true" applyBorder="false" applyAlignment="true" applyProtection="true">
      <alignment horizontal="general" vertical="center" textRotation="0" wrapText="false" indent="0" shrinkToFit="false"/>
      <protection locked="true" hidden="false"/>
    </xf>
    <xf numFmtId="164" fontId="90" fillId="24" borderId="28" xfId="0" applyFont="true" applyBorder="true" applyAlignment="true" applyProtection="true">
      <alignment horizontal="left" vertical="center" textRotation="0" wrapText="true" indent="0" shrinkToFit="false"/>
      <protection locked="true" hidden="false"/>
    </xf>
    <xf numFmtId="175" fontId="34" fillId="24" borderId="17" xfId="0" applyFont="true" applyBorder="true" applyAlignment="true" applyProtection="true">
      <alignment horizontal="general" vertical="center" textRotation="0" wrapText="false" indent="0" shrinkToFit="false"/>
      <protection locked="true" hidden="false"/>
    </xf>
    <xf numFmtId="164" fontId="24" fillId="24" borderId="0" xfId="0" applyFont="true" applyBorder="false" applyAlignment="true" applyProtection="true">
      <alignment horizontal="general" vertical="center" textRotation="0" wrapText="true" indent="0" shrinkToFit="false"/>
      <protection locked="true" hidden="false"/>
    </xf>
    <xf numFmtId="164" fontId="89" fillId="24" borderId="0" xfId="0" applyFont="true" applyBorder="false" applyAlignment="true" applyProtection="true">
      <alignment horizontal="general" vertical="center" textRotation="0" wrapText="true" indent="0" shrinkToFit="false"/>
      <protection locked="true" hidden="false"/>
    </xf>
    <xf numFmtId="164" fontId="89" fillId="0" borderId="0" xfId="0" applyFont="true" applyBorder="false" applyAlignment="true" applyProtection="true">
      <alignment horizontal="general" vertical="center" textRotation="0" wrapText="true" indent="0" shrinkToFit="false"/>
      <protection locked="true" hidden="false"/>
    </xf>
    <xf numFmtId="164" fontId="0" fillId="24" borderId="23" xfId="0" applyFont="false" applyBorder="true" applyAlignment="true" applyProtection="true">
      <alignment horizontal="left" vertical="center" textRotation="0" wrapText="false" indent="0" shrinkToFit="false"/>
      <protection locked="true" hidden="false"/>
    </xf>
    <xf numFmtId="164" fontId="24" fillId="24" borderId="10" xfId="0" applyFont="true" applyBorder="true" applyAlignment="true" applyProtection="true">
      <alignment horizontal="left" vertical="center" textRotation="0" wrapText="true" indent="0" shrinkToFit="false"/>
      <protection locked="true" hidden="false"/>
    </xf>
    <xf numFmtId="175" fontId="34" fillId="24" borderId="20" xfId="0" applyFont="true" applyBorder="true" applyAlignment="true" applyProtection="true">
      <alignment horizontal="general" vertical="center" textRotation="0" wrapText="false" indent="0" shrinkToFit="false"/>
      <protection locked="true" hidden="false"/>
    </xf>
    <xf numFmtId="164" fontId="84" fillId="28" borderId="0" xfId="0" applyFont="true" applyBorder="false" applyAlignment="true" applyProtection="true">
      <alignment horizontal="general" vertical="center" textRotation="0" wrapText="true" indent="0" shrinkToFit="false"/>
      <protection locked="true" hidden="false"/>
    </xf>
    <xf numFmtId="164" fontId="36" fillId="28" borderId="0" xfId="0" applyFont="true" applyBorder="true" applyAlignment="true" applyProtection="true">
      <alignment horizontal="center" vertical="center" textRotation="0" wrapText="false" indent="0" shrinkToFit="false"/>
      <protection locked="true" hidden="false"/>
    </xf>
    <xf numFmtId="164" fontId="36" fillId="28" borderId="0" xfId="0" applyFont="true" applyBorder="false" applyAlignment="true" applyProtection="true">
      <alignment horizontal="center" vertical="center" textRotation="0" wrapText="false" indent="0" shrinkToFit="false"/>
      <protection locked="true" hidden="false"/>
    </xf>
    <xf numFmtId="164" fontId="0" fillId="24" borderId="35" xfId="0" applyFont="true" applyBorder="true" applyAlignment="true" applyProtection="true">
      <alignment horizontal="left" vertical="top" textRotation="0" wrapText="true" indent="0" shrinkToFit="false"/>
      <protection locked="true" hidden="false"/>
    </xf>
    <xf numFmtId="167" fontId="24" fillId="24" borderId="0" xfId="0" applyFont="true" applyBorder="false" applyAlignment="true" applyProtection="true">
      <alignment horizontal="general" vertical="center" textRotation="0" wrapText="false" indent="0" shrinkToFit="false"/>
      <protection locked="true" hidden="false"/>
    </xf>
    <xf numFmtId="164" fontId="22" fillId="28" borderId="0" xfId="0" applyFont="true" applyBorder="false" applyAlignment="true" applyProtection="true">
      <alignment horizontal="center" vertical="center" textRotation="0" wrapText="false" indent="0" shrinkToFit="false"/>
      <protection locked="true" hidden="false"/>
    </xf>
    <xf numFmtId="164" fontId="40" fillId="28" borderId="0" xfId="0" applyFont="true" applyBorder="false" applyAlignment="true" applyProtection="true">
      <alignment horizontal="center" vertical="center" textRotation="0" wrapText="false" indent="0" shrinkToFit="false"/>
      <protection locked="true" hidden="false"/>
    </xf>
    <xf numFmtId="164" fontId="0" fillId="24" borderId="0" xfId="0" applyFont="false" applyBorder="false" applyAlignment="true" applyProtection="true">
      <alignment horizontal="general" vertical="center" textRotation="0" wrapText="false" indent="0" shrinkToFit="true"/>
      <protection locked="true" hidden="false"/>
    </xf>
    <xf numFmtId="164" fontId="0" fillId="24" borderId="0" xfId="0" applyFont="false" applyBorder="false" applyAlignment="true" applyProtection="true">
      <alignment horizontal="left" vertical="center" textRotation="0" wrapText="false" indent="0" shrinkToFit="false"/>
      <protection locked="true" hidden="false"/>
    </xf>
    <xf numFmtId="167" fontId="0" fillId="24" borderId="0" xfId="0" applyFont="false" applyBorder="false" applyAlignment="true" applyProtection="true">
      <alignment horizontal="general" vertical="center" textRotation="0" wrapText="false" indent="0" shrinkToFit="false"/>
      <protection locked="true" hidden="false"/>
    </xf>
    <xf numFmtId="164" fontId="91" fillId="24" borderId="0" xfId="0" applyFont="true" applyBorder="false" applyAlignment="true" applyProtection="true">
      <alignment horizontal="center" vertical="center" textRotation="0" wrapText="false" indent="0" shrinkToFit="true"/>
      <protection locked="true" hidden="false"/>
    </xf>
    <xf numFmtId="164" fontId="82" fillId="28" borderId="0" xfId="0" applyFont="true" applyBorder="true" applyAlignment="true" applyProtection="true">
      <alignment horizontal="center" vertical="center" textRotation="0" wrapText="false" indent="0" shrinkToFit="false"/>
      <protection locked="true" hidden="false"/>
    </xf>
    <xf numFmtId="164" fontId="82" fillId="28" borderId="0" xfId="0" applyFont="true" applyBorder="false" applyAlignment="true" applyProtection="true">
      <alignment horizontal="center" vertical="center" textRotation="0" wrapText="false" indent="0" shrinkToFit="false"/>
      <protection locked="true" hidden="false"/>
    </xf>
    <xf numFmtId="164" fontId="92" fillId="0" borderId="0" xfId="0" applyFont="true" applyBorder="false" applyAlignment="true" applyProtection="true">
      <alignment horizontal="center" vertical="center" textRotation="0" wrapText="true" indent="0" shrinkToFit="true"/>
      <protection locked="true" hidden="false"/>
    </xf>
    <xf numFmtId="164" fontId="91" fillId="24" borderId="0" xfId="0" applyFont="true" applyBorder="false" applyAlignment="true" applyProtection="true">
      <alignment horizontal="general" vertical="center" textRotation="0" wrapText="false" indent="0" shrinkToFit="false"/>
      <protection locked="true" hidden="false"/>
    </xf>
    <xf numFmtId="168" fontId="92" fillId="25" borderId="17" xfId="0" applyFont="true" applyBorder="true" applyAlignment="true" applyProtection="true">
      <alignment horizontal="center" vertical="center" textRotation="0" wrapText="false" indent="0" shrinkToFit="false"/>
      <protection locked="true" hidden="false"/>
    </xf>
    <xf numFmtId="168" fontId="92" fillId="25" borderId="17" xfId="0" applyFont="true" applyBorder="true" applyAlignment="true" applyProtection="true">
      <alignment horizontal="center" vertical="center" textRotation="0" wrapText="true" indent="0" shrinkToFit="true"/>
      <protection locked="true" hidden="false"/>
    </xf>
    <xf numFmtId="168" fontId="92" fillId="25" borderId="17" xfId="0" applyFont="true" applyBorder="true" applyAlignment="true" applyProtection="true">
      <alignment horizontal="center" vertical="center" textRotation="0" wrapText="true" indent="0" shrinkToFit="false"/>
      <protection locked="true" hidden="false"/>
    </xf>
    <xf numFmtId="164" fontId="24" fillId="24" borderId="0" xfId="0" applyFont="true" applyBorder="false" applyAlignment="true" applyProtection="true">
      <alignment horizontal="left" vertical="center" textRotation="0" wrapText="true" indent="0" shrinkToFit="false"/>
      <protection locked="true" hidden="false"/>
    </xf>
    <xf numFmtId="164" fontId="82" fillId="24" borderId="0" xfId="0" applyFont="true" applyBorder="false" applyAlignment="true" applyProtection="true">
      <alignment horizontal="general" vertical="center" textRotation="0" wrapText="false" indent="0" shrinkToFit="false"/>
      <protection locked="true" hidden="false"/>
    </xf>
    <xf numFmtId="164" fontId="40" fillId="24" borderId="0" xfId="0" applyFont="true" applyBorder="false" applyAlignment="true" applyProtection="true">
      <alignment horizontal="general" vertical="center" textRotation="0" wrapText="false" indent="0" shrinkToFit="false"/>
      <protection locked="true" hidden="false"/>
    </xf>
    <xf numFmtId="164" fontId="82" fillId="24" borderId="0" xfId="0" applyFont="true" applyBorder="false" applyAlignment="true" applyProtection="true">
      <alignment horizontal="general" vertical="center" textRotation="0" wrapText="true" indent="0" shrinkToFit="false"/>
      <protection locked="true" hidden="false"/>
    </xf>
    <xf numFmtId="164" fontId="30" fillId="24" borderId="80" xfId="0" applyFont="true" applyBorder="true" applyAlignment="true" applyProtection="true">
      <alignment horizontal="center" vertical="center" textRotation="255" wrapText="true" indent="0" shrinkToFit="false"/>
      <protection locked="true" hidden="false"/>
    </xf>
    <xf numFmtId="164" fontId="32" fillId="24" borderId="81" xfId="0" applyFont="true" applyBorder="true" applyAlignment="true" applyProtection="true">
      <alignment horizontal="center" vertical="center" textRotation="0" wrapText="true" indent="0" shrinkToFit="true"/>
      <protection locked="true" hidden="false"/>
    </xf>
    <xf numFmtId="164" fontId="32" fillId="24" borderId="25" xfId="0" applyFont="true" applyBorder="true" applyAlignment="true" applyProtection="true">
      <alignment horizontal="center" vertical="center" textRotation="0" wrapText="false" indent="0" shrinkToFit="false"/>
      <protection locked="true" hidden="false"/>
    </xf>
    <xf numFmtId="164" fontId="32" fillId="24" borderId="81" xfId="0" applyFont="true" applyBorder="true" applyAlignment="true" applyProtection="true">
      <alignment horizontal="center" vertical="center" textRotation="0" wrapText="false" indent="0" shrinkToFit="true"/>
      <protection locked="true" hidden="false"/>
    </xf>
    <xf numFmtId="164" fontId="32" fillId="24" borderId="82" xfId="0" applyFont="true" applyBorder="true" applyAlignment="true" applyProtection="true">
      <alignment horizontal="center" vertical="center" textRotation="0" wrapText="false" indent="0" shrinkToFit="true"/>
      <protection locked="true" hidden="false"/>
    </xf>
    <xf numFmtId="164" fontId="30" fillId="24" borderId="81" xfId="0" applyFont="true" applyBorder="true" applyAlignment="true" applyProtection="true">
      <alignment horizontal="center" vertical="center" textRotation="0" wrapText="true" indent="0" shrinkToFit="false"/>
      <protection locked="true" hidden="false"/>
    </xf>
    <xf numFmtId="167" fontId="30" fillId="24" borderId="82" xfId="0" applyFont="true" applyBorder="true" applyAlignment="true" applyProtection="true">
      <alignment horizontal="center" vertical="center" textRotation="0" wrapText="true" indent="0" shrinkToFit="false"/>
      <protection locked="true" hidden="false"/>
    </xf>
    <xf numFmtId="164" fontId="32" fillId="24" borderId="17" xfId="0" applyFont="true" applyBorder="true" applyAlignment="true" applyProtection="true">
      <alignment horizontal="center" vertical="center" textRotation="0" wrapText="true" indent="0" shrinkToFit="false"/>
      <protection locked="true" hidden="false"/>
    </xf>
    <xf numFmtId="164" fontId="32" fillId="24" borderId="83" xfId="0" applyFont="true" applyBorder="true" applyAlignment="true" applyProtection="true">
      <alignment horizontal="center" vertical="center" textRotation="0" wrapText="true" indent="0" shrinkToFit="false"/>
      <protection locked="true" hidden="false"/>
    </xf>
    <xf numFmtId="164" fontId="32" fillId="24" borderId="84" xfId="0" applyFont="true" applyBorder="true" applyAlignment="true" applyProtection="true">
      <alignment horizontal="center" vertical="center" textRotation="0" wrapText="true" indent="0" shrinkToFit="false"/>
      <protection locked="true" hidden="false"/>
    </xf>
    <xf numFmtId="164" fontId="32" fillId="24" borderId="85" xfId="0" applyFont="true" applyBorder="true" applyAlignment="true" applyProtection="true">
      <alignment horizontal="center" vertical="center" textRotation="0" wrapText="true" indent="0" shrinkToFit="false"/>
      <protection locked="true" hidden="false"/>
    </xf>
    <xf numFmtId="164" fontId="32" fillId="24" borderId="24" xfId="0" applyFont="true" applyBorder="true" applyAlignment="true" applyProtection="true">
      <alignment horizontal="center" vertical="center" textRotation="0" wrapText="true" indent="0" shrinkToFit="false"/>
      <protection locked="true" hidden="false"/>
    </xf>
    <xf numFmtId="164" fontId="32" fillId="24" borderId="86" xfId="0" applyFont="true" applyBorder="true" applyAlignment="true" applyProtection="true">
      <alignment horizontal="center" vertical="center" textRotation="0" wrapText="true" indent="0" shrinkToFit="false"/>
      <protection locked="true" hidden="false"/>
    </xf>
    <xf numFmtId="164" fontId="32" fillId="24" borderId="25" xfId="0" applyFont="true" applyBorder="true" applyAlignment="true" applyProtection="true">
      <alignment horizontal="center" vertical="center" textRotation="0" wrapText="true" indent="0" shrinkToFit="false"/>
      <protection locked="true" hidden="false"/>
    </xf>
    <xf numFmtId="164" fontId="34" fillId="0" borderId="86" xfId="0" applyFont="true" applyBorder="true" applyAlignment="true" applyProtection="true">
      <alignment horizontal="center" vertical="center" textRotation="0" wrapText="true" indent="0" shrinkToFit="false"/>
      <protection locked="true" hidden="false"/>
    </xf>
    <xf numFmtId="164" fontId="34" fillId="0" borderId="87" xfId="0" applyFont="true" applyBorder="true" applyAlignment="true" applyProtection="true">
      <alignment horizontal="center" vertical="center" textRotation="0" wrapText="true" indent="0" shrinkToFit="false"/>
      <protection locked="true" hidden="false"/>
    </xf>
    <xf numFmtId="164" fontId="34" fillId="0" borderId="0" xfId="0" applyFont="true" applyBorder="false" applyAlignment="true" applyProtection="true">
      <alignment horizontal="center" vertical="center" textRotation="0" wrapText="true" indent="0" shrinkToFit="false"/>
      <protection locked="true" hidden="false"/>
    </xf>
    <xf numFmtId="164" fontId="24" fillId="0" borderId="0" xfId="0" applyFont="true" applyBorder="false" applyAlignment="true" applyProtection="true">
      <alignment horizontal="center" vertical="center" textRotation="0" wrapText="true" indent="0" shrinkToFit="false"/>
      <protection locked="true" hidden="false"/>
    </xf>
    <xf numFmtId="164" fontId="84" fillId="0" borderId="0" xfId="0" applyFont="true" applyBorder="false" applyAlignment="true" applyProtection="true">
      <alignment horizontal="left" vertical="center" textRotation="0" wrapText="true" indent="0" shrinkToFit="false"/>
      <protection locked="true" hidden="false"/>
    </xf>
    <xf numFmtId="164" fontId="84" fillId="0" borderId="65" xfId="0" applyFont="true" applyBorder="true" applyAlignment="true" applyProtection="true">
      <alignment horizontal="left" vertical="center" textRotation="0" wrapText="true" indent="0" shrinkToFit="false"/>
      <protection locked="true" hidden="false"/>
    </xf>
    <xf numFmtId="164" fontId="93" fillId="0" borderId="0" xfId="0" applyFont="true" applyBorder="false" applyAlignment="true" applyProtection="true">
      <alignment horizontal="center" vertical="center" textRotation="0" wrapText="true" indent="0" shrinkToFit="false"/>
      <protection locked="true" hidden="false"/>
    </xf>
    <xf numFmtId="164" fontId="32" fillId="24" borderId="21" xfId="0" applyFont="true" applyBorder="true" applyAlignment="true" applyProtection="true">
      <alignment horizontal="center" vertical="center" textRotation="0" wrapText="true" indent="0" shrinkToFit="true"/>
      <protection locked="true" hidden="false"/>
    </xf>
    <xf numFmtId="164" fontId="34" fillId="0" borderId="88" xfId="0" applyFont="true" applyBorder="true" applyAlignment="true" applyProtection="true">
      <alignment horizontal="center" vertical="center" textRotation="0" wrapText="true" indent="0" shrinkToFit="false"/>
      <protection locked="true" hidden="false"/>
    </xf>
    <xf numFmtId="164" fontId="34" fillId="0" borderId="89" xfId="0" applyFont="true" applyBorder="true" applyAlignment="true" applyProtection="true">
      <alignment horizontal="center" vertical="center" textRotation="0" wrapText="true" indent="0" shrinkToFit="false"/>
      <protection locked="true" hidden="false"/>
    </xf>
    <xf numFmtId="164" fontId="34" fillId="0" borderId="90" xfId="0" applyFont="true" applyBorder="true" applyAlignment="true" applyProtection="true">
      <alignment horizontal="center" vertical="center" textRotation="0" wrapText="true" indent="0" shrinkToFit="false"/>
      <protection locked="true" hidden="false"/>
    </xf>
    <xf numFmtId="164" fontId="34" fillId="0" borderId="91" xfId="0" applyFont="true" applyBorder="true" applyAlignment="true" applyProtection="true">
      <alignment horizontal="center" vertical="center" textRotation="0" wrapText="true" indent="0" shrinkToFit="false"/>
      <protection locked="true" hidden="false"/>
    </xf>
    <xf numFmtId="164" fontId="34" fillId="0" borderId="92" xfId="0" applyFont="true" applyBorder="true" applyAlignment="true" applyProtection="true">
      <alignment horizontal="center" vertical="center" textRotation="0" wrapText="true" indent="0" shrinkToFit="false"/>
      <protection locked="true" hidden="false"/>
    </xf>
    <xf numFmtId="164" fontId="34" fillId="24" borderId="92" xfId="0" applyFont="true" applyBorder="true" applyAlignment="true" applyProtection="true">
      <alignment horizontal="center" vertical="center" textRotation="0" wrapText="true" indent="0" shrinkToFit="false"/>
      <protection locked="true" hidden="false"/>
    </xf>
    <xf numFmtId="164" fontId="34" fillId="24" borderId="93" xfId="0" applyFont="true" applyBorder="true" applyAlignment="true" applyProtection="true">
      <alignment horizontal="center" vertical="center" textRotation="0" wrapText="true" indent="0" shrinkToFit="false"/>
      <protection locked="true" hidden="false"/>
    </xf>
    <xf numFmtId="164" fontId="34" fillId="0" borderId="17" xfId="0" applyFont="true" applyBorder="true" applyAlignment="true" applyProtection="true">
      <alignment horizontal="center" vertical="center" textRotation="0" wrapText="true" indent="0" shrinkToFit="false"/>
      <protection locked="true" hidden="false"/>
    </xf>
    <xf numFmtId="164" fontId="94" fillId="0" borderId="0" xfId="0" applyFont="true" applyBorder="false" applyAlignment="true" applyProtection="true">
      <alignment horizontal="center" vertical="center" textRotation="0" wrapText="true" indent="0" shrinkToFit="false"/>
      <protection locked="true" hidden="false"/>
    </xf>
    <xf numFmtId="164" fontId="36" fillId="0" borderId="45" xfId="0" applyFont="true" applyBorder="true" applyAlignment="true" applyProtection="true">
      <alignment horizontal="general" vertical="center" textRotation="0" wrapText="true" indent="0" shrinkToFit="false"/>
      <protection locked="true" hidden="false"/>
    </xf>
    <xf numFmtId="164" fontId="40" fillId="0" borderId="45" xfId="0" applyFont="true" applyBorder="true" applyAlignment="true" applyProtection="true">
      <alignment horizontal="general" vertical="center" textRotation="0" wrapText="true" indent="0" shrinkToFit="false"/>
      <protection locked="true" hidden="false"/>
    </xf>
    <xf numFmtId="164" fontId="91" fillId="0" borderId="45" xfId="0" applyFont="true" applyBorder="true" applyAlignment="true" applyProtection="true">
      <alignment horizontal="center" vertical="center" textRotation="0" wrapText="true" indent="0" shrinkToFit="false"/>
      <protection locked="true" hidden="false"/>
    </xf>
    <xf numFmtId="164" fontId="40" fillId="0" borderId="94" xfId="0" applyFont="true" applyBorder="true" applyAlignment="true" applyProtection="true">
      <alignment horizontal="general" vertical="center" textRotation="0" wrapText="false" indent="0" shrinkToFit="false"/>
      <protection locked="true" hidden="false"/>
    </xf>
    <xf numFmtId="164" fontId="30" fillId="0" borderId="95" xfId="0" applyFont="true" applyBorder="true" applyAlignment="true" applyProtection="true">
      <alignment horizontal="general" vertical="center" textRotation="0" wrapText="true" indent="0" shrinkToFit="false"/>
      <protection locked="true" hidden="false"/>
    </xf>
    <xf numFmtId="168" fontId="4" fillId="0" borderId="24" xfId="0" applyFont="true" applyBorder="true" applyAlignment="true" applyProtection="true">
      <alignment horizontal="center" vertical="center" textRotation="0" wrapText="false" indent="0" shrinkToFit="true"/>
      <protection locked="true" hidden="false"/>
    </xf>
    <xf numFmtId="164" fontId="4" fillId="0" borderId="25" xfId="0" applyFont="true" applyBorder="true" applyAlignment="true" applyProtection="true">
      <alignment horizontal="general" vertical="center" textRotation="0" wrapText="true" indent="0" shrinkToFit="false"/>
      <protection locked="true" hidden="false"/>
    </xf>
    <xf numFmtId="166" fontId="34" fillId="0" borderId="81" xfId="78" applyFont="true" applyBorder="true" applyAlignment="true" applyProtection="true">
      <alignment horizontal="general" vertical="center" textRotation="0" wrapText="true" indent="0" shrinkToFit="false"/>
      <protection locked="true" hidden="false"/>
    </xf>
    <xf numFmtId="176" fontId="32" fillId="0" borderId="82" xfId="19" applyFont="true" applyBorder="true" applyAlignment="true" applyProtection="true">
      <alignment horizontal="general" vertical="center" textRotation="0" wrapText="true" indent="0" shrinkToFit="true"/>
      <protection locked="true" hidden="false"/>
    </xf>
    <xf numFmtId="164" fontId="49" fillId="29" borderId="80" xfId="0" applyFont="true" applyBorder="true" applyAlignment="true" applyProtection="true">
      <alignment horizontal="center" vertical="center" textRotation="0" wrapText="false" indent="0" shrinkToFit="true"/>
      <protection locked="false" hidden="false"/>
    </xf>
    <xf numFmtId="177" fontId="32" fillId="24" borderId="81" xfId="19" applyFont="true" applyBorder="true" applyAlignment="true" applyProtection="true">
      <alignment horizontal="center" vertical="center" textRotation="0" wrapText="false" indent="0" shrinkToFit="true"/>
      <protection locked="true" hidden="false"/>
    </xf>
    <xf numFmtId="164" fontId="30" fillId="24" borderId="82" xfId="0" applyFont="true" applyBorder="true" applyAlignment="true" applyProtection="true">
      <alignment horizontal="general" vertical="center" textRotation="0" wrapText="false" indent="0" shrinkToFit="false"/>
      <protection locked="true" hidden="false"/>
    </xf>
    <xf numFmtId="164" fontId="30" fillId="0" borderId="42" xfId="0" applyFont="true" applyBorder="true" applyAlignment="true" applyProtection="true">
      <alignment horizontal="general" vertical="center" textRotation="0" wrapText="false" indent="0" shrinkToFit="false"/>
      <protection locked="false" hidden="false"/>
    </xf>
    <xf numFmtId="164" fontId="30" fillId="24" borderId="42" xfId="0" applyFont="true" applyBorder="true" applyAlignment="true" applyProtection="true">
      <alignment horizontal="general" vertical="center" textRotation="0" wrapText="false" indent="0" shrinkToFit="false"/>
      <protection locked="true" hidden="false"/>
    </xf>
    <xf numFmtId="164" fontId="30" fillId="24" borderId="96" xfId="0" applyFont="true" applyBorder="true" applyAlignment="true" applyProtection="true">
      <alignment horizontal="general" vertical="center" textRotation="0" wrapText="false" indent="0" shrinkToFit="false"/>
      <protection locked="true" hidden="false"/>
    </xf>
    <xf numFmtId="173" fontId="32" fillId="24" borderId="87" xfId="0" applyFont="true" applyBorder="true" applyAlignment="true" applyProtection="true">
      <alignment horizontal="general" vertical="center" textRotation="0" wrapText="false" indent="0" shrinkToFit="false"/>
      <protection locked="true" hidden="false"/>
    </xf>
    <xf numFmtId="173" fontId="32" fillId="24" borderId="80" xfId="0" applyFont="true" applyBorder="true" applyAlignment="true" applyProtection="true">
      <alignment horizontal="general" vertical="center" textRotation="0" wrapText="false" indent="0" shrinkToFit="false"/>
      <protection locked="true" hidden="false"/>
    </xf>
    <xf numFmtId="173" fontId="95" fillId="0" borderId="81" xfId="0" applyFont="true" applyBorder="true" applyAlignment="true" applyProtection="true">
      <alignment horizontal="center" vertical="center" textRotation="0" wrapText="false" indent="0" shrinkToFit="true"/>
      <protection locked="false" hidden="false"/>
    </xf>
    <xf numFmtId="173" fontId="95" fillId="0" borderId="81" xfId="0" applyFont="true" applyBorder="true" applyAlignment="true" applyProtection="true">
      <alignment horizontal="center" vertical="center" textRotation="0" wrapText="true" indent="0" shrinkToFit="true"/>
      <protection locked="false" hidden="false"/>
    </xf>
    <xf numFmtId="173" fontId="95" fillId="0" borderId="81" xfId="0" applyFont="true" applyBorder="true" applyAlignment="true" applyProtection="true">
      <alignment horizontal="general" vertical="center" textRotation="0" wrapText="false" indent="0" shrinkToFit="true"/>
      <protection locked="false" hidden="false"/>
    </xf>
    <xf numFmtId="173" fontId="95" fillId="0" borderId="82" xfId="0" applyFont="true" applyBorder="true" applyAlignment="true" applyProtection="true">
      <alignment horizontal="center" vertical="center" textRotation="0" wrapText="true" indent="0" shrinkToFit="true"/>
      <protection locked="false" hidden="false"/>
    </xf>
    <xf numFmtId="173" fontId="96" fillId="0" borderId="87" xfId="0" applyFont="true" applyBorder="true" applyAlignment="true" applyProtection="true">
      <alignment horizontal="center" vertical="center" textRotation="0" wrapText="true" indent="0" shrinkToFit="true"/>
      <protection locked="false" hidden="false"/>
    </xf>
    <xf numFmtId="168" fontId="0" fillId="0" borderId="29" xfId="0" applyFont="false" applyBorder="true" applyAlignment="true" applyProtection="true">
      <alignment horizontal="general" vertical="center" textRotation="0" wrapText="true" indent="0" shrinkToFit="true"/>
      <protection locked="true" hidden="false"/>
    </xf>
    <xf numFmtId="168" fontId="0" fillId="0" borderId="17" xfId="0" applyFont="false" applyBorder="true" applyAlignment="true" applyProtection="true">
      <alignment horizontal="general" vertical="center" textRotation="0" wrapText="true" indent="0" shrinkToFit="true"/>
      <protection locked="true" hidden="false"/>
    </xf>
    <xf numFmtId="164" fontId="25" fillId="0" borderId="40" xfId="0" applyFont="true" applyBorder="true" applyAlignment="true" applyProtection="true">
      <alignment horizontal="left" vertical="top" textRotation="0" wrapText="true" indent="0" shrinkToFit="false"/>
      <protection locked="true" hidden="false"/>
    </xf>
    <xf numFmtId="168" fontId="36" fillId="0" borderId="45" xfId="0" applyFont="true" applyBorder="true" applyAlignment="true" applyProtection="true">
      <alignment horizontal="center" vertical="center" textRotation="0" wrapText="true" indent="0" shrinkToFit="false"/>
      <protection locked="true" hidden="false"/>
    </xf>
    <xf numFmtId="168" fontId="40" fillId="0" borderId="45" xfId="0" applyFont="true" applyBorder="true" applyAlignment="true" applyProtection="true">
      <alignment horizontal="center" vertical="center" textRotation="0" wrapText="true" indent="0" shrinkToFit="false"/>
      <protection locked="true" hidden="false"/>
    </xf>
    <xf numFmtId="168" fontId="36" fillId="0" borderId="45" xfId="0" applyFont="true" applyBorder="true" applyAlignment="true" applyProtection="true">
      <alignment horizontal="general" vertical="center" textRotation="0" wrapText="false" indent="0" shrinkToFit="false"/>
      <protection locked="true" hidden="false"/>
    </xf>
    <xf numFmtId="178" fontId="0" fillId="0" borderId="0" xfId="0" applyFont="false" applyBorder="false" applyAlignment="true" applyProtection="true">
      <alignment horizontal="general" vertical="center" textRotation="0" wrapText="false" indent="0" shrinkToFit="false"/>
      <protection locked="true" hidden="false"/>
    </xf>
    <xf numFmtId="168" fontId="40" fillId="0" borderId="4" xfId="0" applyFont="true" applyBorder="true" applyAlignment="true" applyProtection="true">
      <alignment horizontal="general" vertical="center" textRotation="0" wrapText="false" indent="0" shrinkToFit="false"/>
      <protection locked="true" hidden="false"/>
    </xf>
    <xf numFmtId="173" fontId="96" fillId="0" borderId="17" xfId="0" applyFont="true" applyBorder="true" applyAlignment="true" applyProtection="true">
      <alignment horizontal="center" vertical="center" textRotation="0" wrapText="true" indent="0" shrinkToFit="true"/>
      <protection locked="false" hidden="false"/>
    </xf>
    <xf numFmtId="168" fontId="4" fillId="0" borderId="51" xfId="0" applyFont="true" applyBorder="true" applyAlignment="true" applyProtection="true">
      <alignment horizontal="center" vertical="center" textRotation="0" wrapText="false" indent="0" shrinkToFit="true"/>
      <protection locked="true" hidden="false"/>
    </xf>
    <xf numFmtId="164" fontId="4" fillId="0" borderId="84" xfId="0" applyFont="true" applyBorder="true" applyAlignment="true" applyProtection="true">
      <alignment horizontal="general" vertical="center" textRotation="0" wrapText="true" indent="0" shrinkToFit="false"/>
      <protection locked="true" hidden="false"/>
    </xf>
    <xf numFmtId="166" fontId="34" fillId="0" borderId="84" xfId="78" applyFont="true" applyBorder="true" applyAlignment="true" applyProtection="true">
      <alignment horizontal="general" vertical="center" textRotation="0" wrapText="true" indent="0" shrinkToFit="false"/>
      <protection locked="true" hidden="false"/>
    </xf>
    <xf numFmtId="176" fontId="32" fillId="0" borderId="97" xfId="19" applyFont="true" applyBorder="true" applyAlignment="true" applyProtection="true">
      <alignment horizontal="general" vertical="center" textRotation="0" wrapText="true" indent="0" shrinkToFit="true"/>
      <protection locked="true" hidden="false"/>
    </xf>
    <xf numFmtId="164" fontId="49" fillId="29" borderId="51" xfId="0" applyFont="true" applyBorder="true" applyAlignment="true" applyProtection="true">
      <alignment horizontal="center" vertical="center" textRotation="0" wrapText="false" indent="0" shrinkToFit="true"/>
      <protection locked="false" hidden="false"/>
    </xf>
    <xf numFmtId="177" fontId="32" fillId="24" borderId="84" xfId="19" applyFont="true" applyBorder="true" applyAlignment="true" applyProtection="true">
      <alignment horizontal="center" vertical="center" textRotation="0" wrapText="false" indent="0" shrinkToFit="true"/>
      <protection locked="true" hidden="false"/>
    </xf>
    <xf numFmtId="164" fontId="30" fillId="24" borderId="97" xfId="0" applyFont="true" applyBorder="true" applyAlignment="true" applyProtection="true">
      <alignment horizontal="general" vertical="center" textRotation="0" wrapText="false" indent="0" shrinkToFit="false"/>
      <protection locked="true" hidden="false"/>
    </xf>
    <xf numFmtId="164" fontId="30" fillId="0" borderId="98" xfId="0" applyFont="true" applyBorder="true" applyAlignment="true" applyProtection="true">
      <alignment horizontal="general" vertical="center" textRotation="0" wrapText="false" indent="0" shrinkToFit="false"/>
      <protection locked="false" hidden="false"/>
    </xf>
    <xf numFmtId="164" fontId="30" fillId="24" borderId="98" xfId="0" applyFont="true" applyBorder="true" applyAlignment="true" applyProtection="true">
      <alignment horizontal="general" vertical="center" textRotation="0" wrapText="false" indent="0" shrinkToFit="false"/>
      <protection locked="true" hidden="false"/>
    </xf>
    <xf numFmtId="164" fontId="30" fillId="24" borderId="83" xfId="0" applyFont="true" applyBorder="true" applyAlignment="true" applyProtection="true">
      <alignment horizontal="general" vertical="center" textRotation="0" wrapText="false" indent="0" shrinkToFit="false"/>
      <protection locked="true" hidden="false"/>
    </xf>
    <xf numFmtId="173" fontId="32" fillId="24" borderId="85" xfId="0" applyFont="true" applyBorder="true" applyAlignment="true" applyProtection="true">
      <alignment horizontal="general" vertical="center" textRotation="0" wrapText="false" indent="0" shrinkToFit="false"/>
      <protection locked="true" hidden="false"/>
    </xf>
    <xf numFmtId="173" fontId="32" fillId="24" borderId="51" xfId="0" applyFont="true" applyBorder="true" applyAlignment="true" applyProtection="true">
      <alignment horizontal="general" vertical="center" textRotation="0" wrapText="false" indent="0" shrinkToFit="false"/>
      <protection locked="true" hidden="false"/>
    </xf>
    <xf numFmtId="173" fontId="95" fillId="0" borderId="84" xfId="0" applyFont="true" applyBorder="true" applyAlignment="true" applyProtection="true">
      <alignment horizontal="center" vertical="center" textRotation="0" wrapText="false" indent="0" shrinkToFit="true"/>
      <protection locked="false" hidden="false"/>
    </xf>
    <xf numFmtId="173" fontId="95" fillId="0" borderId="84" xfId="0" applyFont="true" applyBorder="true" applyAlignment="true" applyProtection="true">
      <alignment horizontal="center" vertical="center" textRotation="0" wrapText="true" indent="0" shrinkToFit="true"/>
      <protection locked="false" hidden="false"/>
    </xf>
    <xf numFmtId="173" fontId="95" fillId="0" borderId="84" xfId="0" applyFont="true" applyBorder="true" applyAlignment="true" applyProtection="true">
      <alignment horizontal="general" vertical="center" textRotation="0" wrapText="false" indent="0" shrinkToFit="true"/>
      <protection locked="false" hidden="false"/>
    </xf>
    <xf numFmtId="173" fontId="95" fillId="0" borderId="97" xfId="0" applyFont="true" applyBorder="true" applyAlignment="true" applyProtection="true">
      <alignment horizontal="center" vertical="center" textRotation="0" wrapText="true" indent="0" shrinkToFit="true"/>
      <protection locked="false" hidden="false"/>
    </xf>
    <xf numFmtId="173" fontId="96" fillId="0" borderId="85" xfId="0" applyFont="true" applyBorder="true" applyAlignment="true" applyProtection="true">
      <alignment horizontal="center" vertical="center" textRotation="0" wrapText="true" indent="0" shrinkToFit="true"/>
      <protection locked="false" hidden="false"/>
    </xf>
    <xf numFmtId="164" fontId="24" fillId="24" borderId="10" xfId="0" applyFont="true" applyBorder="true" applyAlignment="true" applyProtection="true">
      <alignment horizontal="center" vertical="center" textRotation="0" wrapText="false" indent="0" shrinkToFit="false"/>
      <protection locked="true" hidden="false"/>
    </xf>
    <xf numFmtId="164" fontId="0" fillId="24" borderId="10" xfId="0" applyFont="true" applyBorder="true" applyAlignment="true" applyProtection="true">
      <alignment horizontal="center" vertical="center" textRotation="0" wrapText="false" indent="0" shrinkToFit="false"/>
      <protection locked="true" hidden="false"/>
    </xf>
    <xf numFmtId="167" fontId="0" fillId="24" borderId="10" xfId="0" applyFont="true" applyBorder="true" applyAlignment="true" applyProtection="true">
      <alignment horizontal="center" vertical="center" textRotation="0" wrapText="true" indent="0" shrinkToFit="false"/>
      <protection locked="true" hidden="false"/>
    </xf>
    <xf numFmtId="164" fontId="0" fillId="24" borderId="10" xfId="0" applyFont="true" applyBorder="true" applyAlignment="true" applyProtection="true">
      <alignment horizontal="center" vertical="center" textRotation="0" wrapText="true" indent="0" shrinkToFit="false"/>
      <protection locked="true" hidden="false"/>
    </xf>
    <xf numFmtId="164" fontId="34" fillId="24" borderId="10" xfId="0" applyFont="true" applyBorder="true" applyAlignment="true" applyProtection="true">
      <alignment horizontal="center" vertical="center" textRotation="0" wrapText="false" indent="0" shrinkToFit="false"/>
      <protection locked="true" hidden="false"/>
    </xf>
    <xf numFmtId="164" fontId="24" fillId="24" borderId="21" xfId="0" applyFont="true" applyBorder="true" applyAlignment="true" applyProtection="true">
      <alignment horizontal="center" vertical="center" textRotation="0" wrapText="true" indent="0" shrinkToFit="false"/>
      <protection locked="true" hidden="false"/>
    </xf>
    <xf numFmtId="173" fontId="34" fillId="24" borderId="10" xfId="0" applyFont="true" applyBorder="true" applyAlignment="true" applyProtection="true">
      <alignment horizontal="general" vertical="center" textRotation="0" wrapText="false" indent="0" shrinkToFit="true"/>
      <protection locked="true" hidden="false"/>
    </xf>
    <xf numFmtId="164" fontId="0" fillId="24" borderId="36" xfId="0" applyFont="false" applyBorder="true" applyAlignment="true" applyProtection="true">
      <alignment horizontal="left" vertical="center" textRotation="0" wrapText="false" indent="0" shrinkToFit="false"/>
      <protection locked="true" hidden="false"/>
    </xf>
    <xf numFmtId="164" fontId="24" fillId="24" borderId="10" xfId="0" applyFont="true" applyBorder="true" applyAlignment="true" applyProtection="true">
      <alignment horizontal="center" vertical="center" textRotation="0" wrapText="true" indent="0" shrinkToFit="false"/>
      <protection locked="true" hidden="false"/>
    </xf>
    <xf numFmtId="173" fontId="34" fillId="24" borderId="99" xfId="0" applyFont="true" applyBorder="true" applyAlignment="true" applyProtection="true">
      <alignment horizontal="right" vertical="center" textRotation="0" wrapText="false" indent="0" shrinkToFit="true"/>
      <protection locked="true" hidden="false"/>
    </xf>
    <xf numFmtId="164" fontId="32" fillId="24" borderId="51" xfId="0" applyFont="true" applyBorder="true" applyAlignment="true" applyProtection="true">
      <alignment horizontal="center" vertical="center" textRotation="0" wrapText="true" indent="0" shrinkToFit="false"/>
      <protection locked="true" hidden="false"/>
    </xf>
    <xf numFmtId="164" fontId="32" fillId="0" borderId="92" xfId="0" applyFont="true" applyBorder="true" applyAlignment="true" applyProtection="true">
      <alignment horizontal="center" vertical="center" textRotation="0" wrapText="true" indent="0" shrinkToFit="false"/>
      <protection locked="true" hidden="false"/>
    </xf>
    <xf numFmtId="164" fontId="36" fillId="0" borderId="100" xfId="0" applyFont="true" applyBorder="true" applyAlignment="true" applyProtection="true">
      <alignment horizontal="general" vertical="center" textRotation="0" wrapText="true" indent="0" shrinkToFit="false"/>
      <protection locked="true" hidden="false"/>
    </xf>
    <xf numFmtId="164" fontId="36" fillId="0" borderId="101" xfId="0" applyFont="true" applyBorder="true" applyAlignment="true" applyProtection="true">
      <alignment horizontal="general" vertical="center" textRotation="0" wrapText="true" indent="0" shrinkToFit="false"/>
      <protection locked="true" hidden="false"/>
    </xf>
    <xf numFmtId="164" fontId="91" fillId="0" borderId="101" xfId="0" applyFont="true" applyBorder="true" applyAlignment="true" applyProtection="true">
      <alignment horizontal="center" vertical="center" textRotation="0" wrapText="true" indent="0" shrinkToFit="false"/>
      <protection locked="true" hidden="false"/>
    </xf>
    <xf numFmtId="164" fontId="36" fillId="0" borderId="4" xfId="0" applyFont="true" applyBorder="true" applyAlignment="true" applyProtection="true">
      <alignment horizontal="general" vertical="center" textRotation="0" wrapText="true" indent="0" shrinkToFit="false"/>
      <protection locked="true" hidden="false"/>
    </xf>
    <xf numFmtId="164" fontId="40" fillId="0" borderId="0" xfId="0" applyFont="true" applyBorder="true" applyAlignment="true" applyProtection="true">
      <alignment horizontal="general" vertical="center" textRotation="0" wrapText="true" indent="0" shrinkToFit="false"/>
      <protection locked="true" hidden="false"/>
    </xf>
    <xf numFmtId="173" fontId="30" fillId="0" borderId="82" xfId="0" applyFont="true" applyBorder="true" applyAlignment="true" applyProtection="true">
      <alignment horizontal="center" vertical="center" textRotation="0" wrapText="true" indent="0" shrinkToFit="true"/>
      <protection locked="false" hidden="false"/>
    </xf>
    <xf numFmtId="168" fontId="36" fillId="0" borderId="102" xfId="0" applyFont="true" applyBorder="true" applyAlignment="true" applyProtection="true">
      <alignment horizontal="center" vertical="center" textRotation="0" wrapText="true" indent="0" shrinkToFit="false"/>
      <protection locked="true" hidden="false"/>
    </xf>
    <xf numFmtId="168" fontId="36" fillId="0" borderId="100" xfId="0" applyFont="true" applyBorder="true" applyAlignment="true" applyProtection="true">
      <alignment horizontal="center" vertical="center" textRotation="0" wrapText="false" indent="0" shrinkToFit="false"/>
      <protection locked="true" hidden="false"/>
    </xf>
    <xf numFmtId="164" fontId="36" fillId="0" borderId="101" xfId="0" applyFont="true" applyBorder="true" applyAlignment="true" applyProtection="true">
      <alignment horizontal="center" vertical="center" textRotation="0" wrapText="true" indent="0" shrinkToFit="false"/>
      <protection locked="true" hidden="false"/>
    </xf>
    <xf numFmtId="168" fontId="36" fillId="0" borderId="4" xfId="0" applyFont="true" applyBorder="true" applyAlignment="true" applyProtection="true">
      <alignment horizontal="general" vertical="center" textRotation="0" wrapText="false" indent="0" shrinkToFit="false"/>
      <protection locked="true" hidden="false"/>
    </xf>
    <xf numFmtId="168" fontId="40" fillId="0" borderId="0" xfId="0" applyFont="true" applyBorder="true" applyAlignment="true" applyProtection="true">
      <alignment horizontal="general" vertical="center" textRotation="0" wrapText="false" indent="0" shrinkToFit="false"/>
      <protection locked="true" hidden="false"/>
    </xf>
    <xf numFmtId="173" fontId="30" fillId="0" borderId="97" xfId="0" applyFont="true" applyBorder="true" applyAlignment="true" applyProtection="true">
      <alignment horizontal="center" vertical="center" textRotation="0" wrapText="true" indent="0" shrinkToFit="true"/>
      <protection locked="false" hidden="false"/>
    </xf>
    <xf numFmtId="164" fontId="101" fillId="0" borderId="0" xfId="59" applyFont="true" applyBorder="false" applyAlignment="true" applyProtection="true">
      <alignment horizontal="general" vertical="center" textRotation="0" wrapText="false" indent="0" shrinkToFit="false"/>
      <protection locked="false" hidden="false"/>
    </xf>
    <xf numFmtId="164" fontId="102" fillId="24" borderId="0" xfId="59" applyFont="true" applyBorder="false" applyAlignment="true" applyProtection="true">
      <alignment horizontal="general" vertical="center" textRotation="0" wrapText="false" indent="0" shrinkToFit="false"/>
      <protection locked="false" hidden="false"/>
    </xf>
    <xf numFmtId="164" fontId="102" fillId="0" borderId="0" xfId="59" applyFont="true" applyBorder="false" applyAlignment="true" applyProtection="true">
      <alignment horizontal="general" vertical="center" textRotation="0" wrapText="false" indent="0" shrinkToFit="false"/>
      <protection locked="false" hidden="false"/>
    </xf>
    <xf numFmtId="164" fontId="103" fillId="24" borderId="0" xfId="0" applyFont="true" applyBorder="false" applyAlignment="true" applyProtection="true">
      <alignment horizontal="general" vertical="center" textRotation="0" wrapText="false" indent="0" shrinkToFit="false"/>
      <protection locked="false" hidden="false"/>
    </xf>
    <xf numFmtId="164" fontId="103" fillId="24" borderId="0" xfId="59" applyFont="true" applyBorder="false" applyAlignment="true" applyProtection="true">
      <alignment horizontal="general" vertical="center" textRotation="0" wrapText="false" indent="0" shrinkToFit="false"/>
      <protection locked="false" hidden="false"/>
    </xf>
    <xf numFmtId="164" fontId="104" fillId="24" borderId="0" xfId="0" applyFont="true" applyBorder="false" applyAlignment="true" applyProtection="true">
      <alignment horizontal="general" vertical="center" textRotation="0" wrapText="false" indent="0" shrinkToFit="false"/>
      <protection locked="false" hidden="false"/>
    </xf>
    <xf numFmtId="164" fontId="104" fillId="24" borderId="0" xfId="59" applyFont="true" applyBorder="false" applyAlignment="true" applyProtection="true">
      <alignment horizontal="general" vertical="center" textRotation="0" wrapText="false" indent="0" shrinkToFit="false"/>
      <protection locked="false" hidden="false"/>
    </xf>
    <xf numFmtId="164" fontId="105" fillId="0" borderId="0" xfId="59" applyFont="true" applyBorder="false" applyAlignment="true" applyProtection="true">
      <alignment horizontal="general" vertical="center" textRotation="0" wrapText="false" indent="0" shrinkToFit="false"/>
      <protection locked="false" hidden="false"/>
    </xf>
    <xf numFmtId="164" fontId="106" fillId="0" borderId="0" xfId="59" applyFont="true" applyBorder="false" applyAlignment="true" applyProtection="true">
      <alignment horizontal="general" vertical="center" textRotation="0" wrapText="false" indent="0" shrinkToFit="false"/>
      <protection locked="false" hidden="false"/>
    </xf>
    <xf numFmtId="164" fontId="103" fillId="24" borderId="0" xfId="0" applyFont="true" applyBorder="true" applyAlignment="true" applyProtection="true">
      <alignment horizontal="left" vertical="center" textRotation="0" wrapText="true" indent="0" shrinkToFit="false"/>
      <protection locked="false" hidden="false"/>
    </xf>
    <xf numFmtId="164" fontId="104" fillId="0" borderId="0" xfId="59" applyFont="true" applyBorder="false" applyAlignment="true" applyProtection="true">
      <alignment horizontal="general" vertical="center" textRotation="0" wrapText="false" indent="0" shrinkToFit="false"/>
      <protection locked="false" hidden="false"/>
    </xf>
    <xf numFmtId="164" fontId="104" fillId="24" borderId="10" xfId="0" applyFont="true" applyBorder="true" applyAlignment="true" applyProtection="true">
      <alignment horizontal="left" vertical="center" textRotation="0" wrapText="false" indent="0" shrinkToFit="false"/>
      <protection locked="false" hidden="false"/>
    </xf>
    <xf numFmtId="164" fontId="104" fillId="24" borderId="10" xfId="0" applyFont="true" applyBorder="true" applyAlignment="true" applyProtection="true">
      <alignment horizontal="center" vertical="center" textRotation="0" wrapText="false" indent="0" shrinkToFit="false"/>
      <protection locked="false" hidden="false"/>
    </xf>
    <xf numFmtId="164" fontId="104" fillId="24" borderId="0" xfId="0" applyFont="true" applyBorder="false" applyAlignment="true" applyProtection="true">
      <alignment horizontal="center" vertical="center" textRotation="0" wrapText="false" indent="0" shrinkToFit="false"/>
      <protection locked="false" hidden="false"/>
    </xf>
    <xf numFmtId="164" fontId="104" fillId="24" borderId="0" xfId="0" applyFont="true" applyBorder="false" applyAlignment="true" applyProtection="true">
      <alignment horizontal="general" vertical="center" textRotation="0" wrapText="true" indent="0" shrinkToFit="false"/>
      <protection locked="false" hidden="false"/>
    </xf>
    <xf numFmtId="164" fontId="104" fillId="24" borderId="10" xfId="0" applyFont="true" applyBorder="true" applyAlignment="true" applyProtection="true">
      <alignment horizontal="left" vertical="center" textRotation="0" wrapText="true" indent="0" shrinkToFit="false"/>
      <protection locked="false" hidden="false"/>
    </xf>
    <xf numFmtId="164" fontId="104" fillId="24" borderId="16" xfId="0" applyFont="true" applyBorder="true" applyAlignment="true" applyProtection="true">
      <alignment horizontal="center" vertical="center" textRotation="0" wrapText="true" indent="0" shrinkToFit="false"/>
      <protection locked="false" hidden="false"/>
    </xf>
    <xf numFmtId="164" fontId="106" fillId="24" borderId="0" xfId="59" applyFont="true" applyBorder="false" applyAlignment="true" applyProtection="true">
      <alignment horizontal="general" vertical="center" textRotation="0" wrapText="false" indent="0" shrinkToFit="false"/>
      <protection locked="false" hidden="false"/>
    </xf>
    <xf numFmtId="164" fontId="0" fillId="24" borderId="0" xfId="0" applyFont="false" applyBorder="false" applyAlignment="true" applyProtection="true">
      <alignment horizontal="general" vertical="center" textRotation="0" wrapText="false" indent="0" shrinkToFit="false"/>
      <protection locked="false" hidden="false"/>
    </xf>
    <xf numFmtId="164" fontId="107" fillId="24" borderId="0" xfId="59" applyFont="true" applyBorder="false" applyAlignment="true" applyProtection="true">
      <alignment horizontal="general" vertical="center" textRotation="0" wrapText="false" indent="0" shrinkToFit="false"/>
      <protection locked="false" hidden="false"/>
    </xf>
    <xf numFmtId="164" fontId="108" fillId="24" borderId="0" xfId="59" applyFont="true" applyBorder="false" applyAlignment="true" applyProtection="true">
      <alignment horizontal="general" vertical="center" textRotation="0" wrapText="false" indent="0" shrinkToFit="false"/>
      <protection locked="false" hidden="false"/>
    </xf>
    <xf numFmtId="164" fontId="109" fillId="24" borderId="0" xfId="59" applyFont="true" applyBorder="false" applyAlignment="true" applyProtection="true">
      <alignment horizontal="general" vertical="center" textRotation="0" wrapText="false" indent="0" shrinkToFit="false"/>
      <protection locked="false" hidden="false"/>
    </xf>
    <xf numFmtId="164" fontId="110" fillId="24" borderId="0" xfId="59" applyFont="true" applyBorder="false" applyAlignment="true" applyProtection="true">
      <alignment horizontal="general" vertical="center" textRotation="0" wrapText="false" indent="0" shrinkToFit="false"/>
      <protection locked="false" hidden="false"/>
    </xf>
    <xf numFmtId="164" fontId="101" fillId="24" borderId="0" xfId="59" applyFont="true" applyBorder="false" applyAlignment="true" applyProtection="true">
      <alignment horizontal="general" vertical="center" textRotation="0" wrapText="false" indent="0" shrinkToFit="false"/>
      <protection locked="false" hidden="false"/>
    </xf>
    <xf numFmtId="164" fontId="107" fillId="24" borderId="0" xfId="59" applyFont="true" applyBorder="false" applyAlignment="true" applyProtection="true">
      <alignment horizontal="general" vertical="top" textRotation="0" wrapText="false" indent="0" shrinkToFit="false"/>
      <protection locked="false" hidden="false"/>
    </xf>
    <xf numFmtId="164" fontId="101" fillId="24" borderId="0" xfId="59" applyFont="true" applyBorder="false" applyAlignment="true" applyProtection="true">
      <alignment horizontal="general" vertical="top" textRotation="0" wrapText="false" indent="0" shrinkToFit="false"/>
      <protection locked="false" hidden="false"/>
    </xf>
    <xf numFmtId="164" fontId="111" fillId="24" borderId="10" xfId="59" applyFont="true" applyBorder="true" applyAlignment="true" applyProtection="true">
      <alignment horizontal="center" vertical="center" textRotation="0" wrapText="false" indent="0" shrinkToFit="false"/>
      <protection locked="false" hidden="false"/>
    </xf>
    <xf numFmtId="164" fontId="111" fillId="24" borderId="10" xfId="59" applyFont="true" applyBorder="true" applyAlignment="true" applyProtection="true">
      <alignment horizontal="center" vertical="center" textRotation="0" wrapText="false" indent="0" shrinkToFit="true"/>
      <protection locked="false" hidden="false"/>
    </xf>
    <xf numFmtId="164" fontId="111" fillId="24" borderId="10" xfId="59" applyFont="true" applyBorder="true" applyAlignment="true" applyProtection="true">
      <alignment horizontal="center" vertical="center" textRotation="0" wrapText="true" indent="0" shrinkToFit="true"/>
      <protection locked="false" hidden="false"/>
    </xf>
    <xf numFmtId="164" fontId="111" fillId="24" borderId="10" xfId="59" applyFont="true" applyBorder="true" applyAlignment="true" applyProtection="true">
      <alignment horizontal="center" vertical="center" textRotation="0" wrapText="true" indent="0" shrinkToFit="false"/>
      <protection locked="false" hidden="false"/>
    </xf>
    <xf numFmtId="164" fontId="111" fillId="24" borderId="10" xfId="59" applyFont="true" applyBorder="true" applyAlignment="true" applyProtection="true">
      <alignment horizontal="general" vertical="center" textRotation="0" wrapText="true" indent="0" shrinkToFit="false"/>
      <protection locked="false" hidden="false"/>
    </xf>
    <xf numFmtId="164" fontId="108" fillId="24" borderId="10" xfId="59" applyFont="true" applyBorder="true" applyAlignment="true" applyProtection="true">
      <alignment horizontal="general" vertical="center" textRotation="0" wrapText="true" indent="0" shrinkToFit="false"/>
      <protection locked="false" hidden="false"/>
    </xf>
    <xf numFmtId="164" fontId="111" fillId="24" borderId="0" xfId="59" applyFont="true" applyBorder="true" applyAlignment="true" applyProtection="true">
      <alignment horizontal="left" vertical="top" textRotation="0" wrapText="true" indent="0" shrinkToFit="false"/>
      <protection locked="false" hidden="false"/>
    </xf>
    <xf numFmtId="164" fontId="111" fillId="24" borderId="0" xfId="59" applyFont="true" applyBorder="false" applyAlignment="true" applyProtection="true">
      <alignment horizontal="general" vertical="center" textRotation="0" wrapText="false" indent="0" shrinkToFit="false"/>
      <protection locked="false" hidden="false"/>
    </xf>
    <xf numFmtId="164" fontId="111" fillId="24" borderId="10" xfId="59" applyFont="true" applyBorder="true" applyAlignment="true" applyProtection="true">
      <alignment horizontal="left" vertical="center" textRotation="0" wrapText="true" indent="0" shrinkToFit="false"/>
      <protection locked="false" hidden="false"/>
    </xf>
    <xf numFmtId="164" fontId="30" fillId="0" borderId="0" xfId="59" applyFont="true" applyBorder="false" applyAlignment="true" applyProtection="true">
      <alignment horizontal="general" vertical="center" textRotation="0" wrapText="false" indent="0" shrinkToFit="false"/>
      <protection locked="true" hidden="false"/>
    </xf>
    <xf numFmtId="164" fontId="30" fillId="0" borderId="0" xfId="59" applyFont="true" applyBorder="false" applyAlignment="true" applyProtection="true">
      <alignment horizontal="center" vertical="center" textRotation="0" wrapText="false" indent="0" shrinkToFit="false"/>
      <protection locked="true" hidden="false"/>
    </xf>
    <xf numFmtId="164" fontId="4" fillId="0" borderId="0" xfId="59" applyFont="false" applyBorder="false" applyAlignment="true" applyProtection="true">
      <alignment horizontal="center" vertical="center" textRotation="0" wrapText="false" indent="0" shrinkToFit="true"/>
      <protection locked="true" hidden="false"/>
    </xf>
    <xf numFmtId="164" fontId="4" fillId="0" borderId="0" xfId="59" applyFont="false" applyBorder="false" applyAlignment="true" applyProtection="true">
      <alignment horizontal="general" vertical="center" textRotation="0" wrapText="false" indent="0" shrinkToFit="true"/>
      <protection locked="true" hidden="false"/>
    </xf>
    <xf numFmtId="173" fontId="51" fillId="29" borderId="16" xfId="59" applyFont="true" applyBorder="true" applyAlignment="true" applyProtection="true">
      <alignment horizontal="general" vertical="center" textRotation="0" wrapText="false" indent="0" shrinkToFit="true"/>
      <protection locked="true" hidden="false"/>
    </xf>
    <xf numFmtId="173" fontId="51" fillId="29" borderId="38" xfId="59" applyFont="true" applyBorder="true" applyAlignment="true" applyProtection="true">
      <alignment horizontal="general" vertical="center" textRotation="0" wrapText="false" indent="0" shrinkToFit="true"/>
      <protection locked="true" hidden="false"/>
    </xf>
    <xf numFmtId="173" fontId="51" fillId="29" borderId="38" xfId="0" applyFont="true" applyBorder="true" applyAlignment="true" applyProtection="true">
      <alignment horizontal="general" vertical="center" textRotation="0" wrapText="false" indent="0" shrinkToFit="true"/>
      <protection locked="false" hidden="false"/>
    </xf>
    <xf numFmtId="173" fontId="51" fillId="29" borderId="38" xfId="0" applyFont="true" applyBorder="true" applyAlignment="true" applyProtection="true">
      <alignment horizontal="center" vertical="center" textRotation="0" wrapText="false" indent="0" shrinkToFit="true"/>
      <protection locked="false" hidden="false"/>
    </xf>
    <xf numFmtId="173" fontId="51" fillId="29" borderId="15" xfId="0" applyFont="true" applyBorder="true" applyAlignment="true" applyProtection="true">
      <alignment horizontal="center" vertical="center" textRotation="0" wrapText="false" indent="0" shrinkToFit="true"/>
      <protection locked="false" hidden="false"/>
    </xf>
    <xf numFmtId="173" fontId="4" fillId="0" borderId="0" xfId="0" applyFont="true" applyBorder="false" applyAlignment="true" applyProtection="true">
      <alignment horizontal="general" vertical="bottom" textRotation="0" wrapText="false" indent="0" shrinkToFit="true"/>
      <protection locked="true" hidden="false"/>
    </xf>
    <xf numFmtId="164" fontId="51" fillId="30" borderId="10" xfId="59" applyFont="true" applyBorder="true" applyAlignment="true" applyProtection="true">
      <alignment horizontal="center" vertical="center"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1" fillId="0" borderId="0" xfId="59" applyFont="true" applyBorder="false" applyAlignment="true" applyProtection="true">
      <alignment horizontal="center" vertical="top" textRotation="0" wrapText="false" indent="0" shrinkToFit="false"/>
      <protection locked="true" hidden="false"/>
    </xf>
    <xf numFmtId="164" fontId="30" fillId="22" borderId="34" xfId="59" applyFont="true" applyBorder="true" applyAlignment="true" applyProtection="true">
      <alignment horizontal="general" vertical="top" textRotation="0" wrapText="false" indent="0" shrinkToFit="false"/>
      <protection locked="true" hidden="false"/>
    </xf>
    <xf numFmtId="164" fontId="30" fillId="22" borderId="35" xfId="59" applyFont="true" applyBorder="true" applyAlignment="true" applyProtection="true">
      <alignment horizontal="center" vertical="top" textRotation="0" wrapText="false" indent="0" shrinkToFit="false"/>
      <protection locked="true" hidden="false"/>
    </xf>
    <xf numFmtId="164" fontId="4" fillId="22" borderId="35" xfId="59" applyFont="false" applyBorder="true" applyAlignment="true" applyProtection="true">
      <alignment horizontal="general" vertical="top" textRotation="0" wrapText="false" indent="0" shrinkToFit="true"/>
      <protection locked="true" hidden="false"/>
    </xf>
    <xf numFmtId="164" fontId="4" fillId="22" borderId="35" xfId="59" applyFont="false" applyBorder="true" applyAlignment="true" applyProtection="true">
      <alignment horizontal="center" vertical="top" textRotation="0" wrapText="false" indent="0" shrinkToFit="true"/>
      <protection locked="true" hidden="false"/>
    </xf>
    <xf numFmtId="164" fontId="51" fillId="29" borderId="10" xfId="59" applyFont="true" applyBorder="true" applyAlignment="true" applyProtection="true">
      <alignment horizontal="general" vertical="top" textRotation="0" wrapText="true" indent="0" shrinkToFit="false"/>
      <protection locked="true" hidden="false"/>
    </xf>
    <xf numFmtId="173" fontId="51" fillId="31" borderId="16" xfId="0" applyFont="true" applyBorder="true" applyAlignment="true" applyProtection="true">
      <alignment horizontal="general" vertical="top" textRotation="0" wrapText="true" indent="0" shrinkToFit="true"/>
      <protection locked="false" hidden="false"/>
    </xf>
    <xf numFmtId="173" fontId="51" fillId="32" borderId="10" xfId="0" applyFont="true" applyBorder="true" applyAlignment="true" applyProtection="true">
      <alignment horizontal="center" vertical="top" textRotation="0" wrapText="true" indent="0" shrinkToFit="true"/>
      <protection locked="false" hidden="false"/>
    </xf>
    <xf numFmtId="173" fontId="51" fillId="32" borderId="16" xfId="0" applyFont="true" applyBorder="true" applyAlignment="true" applyProtection="true">
      <alignment horizontal="center" vertical="top" textRotation="0" wrapText="true" indent="0" shrinkToFit="false"/>
      <protection locked="false" hidden="false"/>
    </xf>
    <xf numFmtId="173" fontId="35" fillId="32" borderId="21" xfId="0" applyFont="true" applyBorder="true" applyAlignment="true" applyProtection="true">
      <alignment horizontal="center" vertical="center" textRotation="0" wrapText="true" indent="0" shrinkToFit="true"/>
      <protection locked="false" hidden="false"/>
    </xf>
    <xf numFmtId="173" fontId="51" fillId="33" borderId="22" xfId="0" applyFont="true" applyBorder="true" applyAlignment="true" applyProtection="true">
      <alignment horizontal="center" vertical="top" textRotation="0" wrapText="false" indent="0" shrinkToFit="true"/>
      <protection locked="false" hidden="false"/>
    </xf>
    <xf numFmtId="173" fontId="51" fillId="34" borderId="10" xfId="0" applyFont="true" applyBorder="true" applyAlignment="true" applyProtection="true">
      <alignment horizontal="center" vertical="top" textRotation="0" wrapText="true" indent="0" shrinkToFit="true"/>
      <protection locked="false" hidden="false"/>
    </xf>
    <xf numFmtId="173" fontId="51" fillId="35" borderId="10" xfId="0" applyFont="true" applyBorder="true" applyAlignment="true" applyProtection="true">
      <alignment horizontal="center" vertical="center" textRotation="0" wrapText="true" indent="0" shrinkToFit="true"/>
      <protection locked="false" hidden="false"/>
    </xf>
    <xf numFmtId="173" fontId="51" fillId="27" borderId="10" xfId="0" applyFont="true" applyBorder="true" applyAlignment="true" applyProtection="true">
      <alignment horizontal="center" vertical="top" textRotation="0" wrapText="true" indent="0" shrinkToFit="true"/>
      <protection locked="false" hidden="false"/>
    </xf>
    <xf numFmtId="173" fontId="4" fillId="0" borderId="0" xfId="0" applyFont="true" applyBorder="false" applyAlignment="true" applyProtection="true">
      <alignment horizontal="general" vertical="top" textRotation="0" wrapText="false" indent="0" shrinkToFit="true"/>
      <protection locked="true" hidden="false"/>
    </xf>
    <xf numFmtId="173" fontId="4" fillId="30" borderId="21" xfId="0" applyFont="true" applyBorder="true" applyAlignment="true" applyProtection="true">
      <alignment horizontal="general" vertical="top" textRotation="0" wrapText="false" indent="0" shrinkToFit="true"/>
      <protection locked="true" hidden="false"/>
    </xf>
    <xf numFmtId="164" fontId="51" fillId="30" borderId="22" xfId="59" applyFont="true" applyBorder="true" applyAlignment="true" applyProtection="true">
      <alignment horizontal="center" vertical="top" textRotation="0" wrapText="true" indent="0" shrinkToFit="false"/>
      <protection locked="true" hidden="false"/>
    </xf>
    <xf numFmtId="164" fontId="4" fillId="0" borderId="0" xfId="0" applyFont="true" applyBorder="false" applyAlignment="true" applyProtection="true">
      <alignment horizontal="general" vertical="top" textRotation="0" wrapText="false" indent="0" shrinkToFit="false"/>
      <protection locked="true" hidden="false"/>
    </xf>
    <xf numFmtId="164" fontId="0" fillId="0" borderId="0" xfId="0" applyFont="false" applyBorder="false" applyAlignment="true" applyProtection="true">
      <alignment horizontal="general" vertical="top" textRotation="0" wrapText="false" indent="0" shrinkToFit="false"/>
      <protection locked="true" hidden="false"/>
    </xf>
    <xf numFmtId="164" fontId="51" fillId="22" borderId="10" xfId="59" applyFont="true" applyBorder="true" applyAlignment="true" applyProtection="true">
      <alignment horizontal="center" vertical="center" textRotation="0" wrapText="true" indent="0" shrinkToFit="false"/>
      <protection locked="true" hidden="false"/>
    </xf>
    <xf numFmtId="164" fontId="51" fillId="22" borderId="10" xfId="59" applyFont="true" applyBorder="true" applyAlignment="true" applyProtection="true">
      <alignment horizontal="center" vertical="center" textRotation="0" wrapText="true" indent="0" shrinkToFit="true"/>
      <protection locked="true" hidden="false"/>
    </xf>
    <xf numFmtId="173" fontId="35" fillId="29" borderId="10" xfId="59" applyFont="true" applyBorder="true" applyAlignment="true" applyProtection="true">
      <alignment horizontal="center" vertical="center" textRotation="0" wrapText="true" indent="0" shrinkToFit="true"/>
      <protection locked="true" hidden="false"/>
    </xf>
    <xf numFmtId="173" fontId="35" fillId="29" borderId="21" xfId="59" applyFont="true" applyBorder="true" applyAlignment="true" applyProtection="true">
      <alignment horizontal="center" vertical="center" textRotation="0" wrapText="true" indent="0" shrinkToFit="true"/>
      <protection locked="true" hidden="false"/>
    </xf>
    <xf numFmtId="173" fontId="35" fillId="31" borderId="10" xfId="0" applyFont="true" applyBorder="true" applyAlignment="true" applyProtection="true">
      <alignment horizontal="general" vertical="center" textRotation="0" wrapText="true" indent="0" shrinkToFit="false"/>
      <protection locked="false" hidden="false"/>
    </xf>
    <xf numFmtId="173" fontId="35" fillId="31" borderId="21" xfId="59" applyFont="true" applyBorder="true" applyAlignment="true" applyProtection="true">
      <alignment horizontal="center" vertical="center" textRotation="0" wrapText="true" indent="0" shrinkToFit="true"/>
      <protection locked="true" hidden="false"/>
    </xf>
    <xf numFmtId="173" fontId="35" fillId="32" borderId="21" xfId="59" applyFont="true" applyBorder="true" applyAlignment="true" applyProtection="true">
      <alignment horizontal="center" vertical="center" textRotation="0" wrapText="true" indent="0" shrinkToFit="true"/>
      <protection locked="true" hidden="false"/>
    </xf>
    <xf numFmtId="173" fontId="35" fillId="28" borderId="21" xfId="0" applyFont="true" applyBorder="true" applyAlignment="true" applyProtection="true">
      <alignment horizontal="center" vertical="center" textRotation="0" wrapText="true" indent="0" shrinkToFit="true"/>
      <protection locked="false" hidden="false"/>
    </xf>
    <xf numFmtId="173" fontId="35" fillId="28" borderId="21" xfId="59" applyFont="true" applyBorder="true" applyAlignment="true" applyProtection="true">
      <alignment horizontal="center" vertical="center" textRotation="0" wrapText="true" indent="0" shrinkToFit="true"/>
      <protection locked="true" hidden="false"/>
    </xf>
    <xf numFmtId="164" fontId="35" fillId="32" borderId="21" xfId="0" applyFont="true" applyBorder="true" applyAlignment="true" applyProtection="true">
      <alignment horizontal="center" vertical="center" textRotation="0" wrapText="true" indent="0" shrinkToFit="true"/>
      <protection locked="false" hidden="false"/>
    </xf>
    <xf numFmtId="173" fontId="51" fillId="33" borderId="41" xfId="0" applyFont="true" applyBorder="true" applyAlignment="true" applyProtection="true">
      <alignment horizontal="center" vertical="center" textRotation="0" wrapText="true" indent="0" shrinkToFit="true"/>
      <protection locked="false" hidden="false"/>
    </xf>
    <xf numFmtId="173" fontId="51" fillId="28" borderId="87" xfId="0" applyFont="true" applyBorder="true" applyAlignment="true" applyProtection="true">
      <alignment horizontal="center" vertical="center" textRotation="0" wrapText="true" indent="0" shrinkToFit="true"/>
      <protection locked="false" hidden="false"/>
    </xf>
    <xf numFmtId="173" fontId="51" fillId="33" borderId="22" xfId="0" applyFont="true" applyBorder="true" applyAlignment="true" applyProtection="true">
      <alignment horizontal="center" vertical="center" textRotation="0" wrapText="true" indent="0" shrinkToFit="true"/>
      <protection locked="false" hidden="false"/>
    </xf>
    <xf numFmtId="173" fontId="51" fillId="33" borderId="21" xfId="0" applyFont="true" applyBorder="true" applyAlignment="true" applyProtection="true">
      <alignment horizontal="center" vertical="center" textRotation="0" wrapText="true" indent="0" shrinkToFit="true"/>
      <protection locked="false" hidden="false"/>
    </xf>
    <xf numFmtId="173" fontId="51" fillId="33" borderId="21" xfId="0" applyFont="true" applyBorder="true" applyAlignment="true" applyProtection="true">
      <alignment horizontal="center" vertical="center" textRotation="0" wrapText="false" indent="0" shrinkToFit="true"/>
      <protection locked="false" hidden="false"/>
    </xf>
    <xf numFmtId="173" fontId="51" fillId="33" borderId="34" xfId="0" applyFont="true" applyBorder="true" applyAlignment="true" applyProtection="true">
      <alignment horizontal="center" vertical="center" textRotation="0" wrapText="true" indent="0" shrinkToFit="true"/>
      <protection locked="false" hidden="false"/>
    </xf>
    <xf numFmtId="173" fontId="52" fillId="34" borderId="10" xfId="59" applyFont="true" applyBorder="true" applyAlignment="true" applyProtection="true">
      <alignment horizontal="center" vertical="center" textRotation="0" wrapText="true" indent="0" shrinkToFit="true"/>
      <protection locked="true" hidden="false"/>
    </xf>
    <xf numFmtId="173" fontId="51" fillId="34" borderId="10" xfId="0" applyFont="true" applyBorder="true" applyAlignment="true" applyProtection="true">
      <alignment horizontal="center" vertical="center" textRotation="0" wrapText="true" indent="0" shrinkToFit="true"/>
      <protection locked="false" hidden="false"/>
    </xf>
    <xf numFmtId="173" fontId="52" fillId="27" borderId="10" xfId="59" applyFont="true" applyBorder="true" applyAlignment="true" applyProtection="true">
      <alignment horizontal="center" vertical="center" textRotation="0" wrapText="true" indent="0" shrinkToFit="true"/>
      <protection locked="true" hidden="false"/>
    </xf>
    <xf numFmtId="173" fontId="35" fillId="27" borderId="10" xfId="59" applyFont="true" applyBorder="true" applyAlignment="true" applyProtection="true">
      <alignment horizontal="center" vertical="top" textRotation="0" wrapText="true" indent="0" shrinkToFit="true"/>
      <protection locked="true" hidden="false"/>
    </xf>
    <xf numFmtId="173" fontId="35" fillId="27" borderId="10" xfId="0" applyFont="true" applyBorder="true" applyAlignment="true" applyProtection="true">
      <alignment horizontal="center" vertical="top" textRotation="0" wrapText="true" indent="0" shrinkToFit="true"/>
      <protection locked="false" hidden="false"/>
    </xf>
    <xf numFmtId="173" fontId="4" fillId="30" borderId="23" xfId="0" applyFont="true" applyBorder="true" applyAlignment="true" applyProtection="true">
      <alignment horizontal="center" vertical="center" textRotation="0" wrapText="true" indent="0" shrinkToFit="true"/>
      <protection locked="true" hidden="false"/>
    </xf>
    <xf numFmtId="164" fontId="52" fillId="30" borderId="21" xfId="59" applyFont="true" applyBorder="true" applyAlignment="true" applyProtection="true">
      <alignment horizontal="center" vertical="center" textRotation="0" wrapText="true" indent="0" shrinkToFit="false"/>
      <protection locked="true" hidden="false"/>
    </xf>
    <xf numFmtId="164" fontId="52" fillId="30" borderId="22" xfId="59" applyFont="true" applyBorder="tru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general" vertical="bottom" textRotation="0" wrapText="true" indent="0" shrinkToFit="false"/>
      <protection locked="true" hidden="false"/>
    </xf>
    <xf numFmtId="173" fontId="52" fillId="29" borderId="10" xfId="59" applyFont="true" applyBorder="true" applyAlignment="true" applyProtection="true">
      <alignment horizontal="center" vertical="center" textRotation="0" wrapText="true" indent="0" shrinkToFit="true"/>
      <protection locked="true" hidden="false"/>
    </xf>
    <xf numFmtId="173" fontId="52" fillId="29" borderId="36" xfId="59" applyFont="true" applyBorder="true" applyAlignment="true" applyProtection="true">
      <alignment horizontal="center" vertical="center" textRotation="0" wrapText="true" indent="0" shrinkToFit="true"/>
      <protection locked="true" hidden="false"/>
    </xf>
    <xf numFmtId="173" fontId="51" fillId="31" borderId="10" xfId="0" applyFont="true" applyBorder="true" applyAlignment="true" applyProtection="true">
      <alignment horizontal="center" vertical="center" textRotation="0" wrapText="true" indent="0" shrinkToFit="false"/>
      <protection locked="false" hidden="false"/>
    </xf>
    <xf numFmtId="173" fontId="51" fillId="31" borderId="10" xfId="0" applyFont="true" applyBorder="true" applyAlignment="true" applyProtection="true">
      <alignment horizontal="center" vertical="top" textRotation="0" wrapText="true" indent="0" shrinkToFit="false"/>
      <protection locked="false" hidden="false"/>
    </xf>
    <xf numFmtId="173" fontId="52" fillId="31" borderId="36" xfId="59" applyFont="true" applyBorder="true" applyAlignment="true" applyProtection="true">
      <alignment horizontal="center" vertical="center" textRotation="0" wrapText="true" indent="0" shrinkToFit="true"/>
      <protection locked="true" hidden="false"/>
    </xf>
    <xf numFmtId="173" fontId="51" fillId="31" borderId="36" xfId="0" applyFont="true" applyBorder="true" applyAlignment="true" applyProtection="true">
      <alignment horizontal="center" vertical="center" textRotation="0" wrapText="true" indent="0" shrinkToFit="false"/>
      <protection locked="false" hidden="false"/>
    </xf>
    <xf numFmtId="173" fontId="52" fillId="32" borderId="36" xfId="59" applyFont="true" applyBorder="true" applyAlignment="true" applyProtection="true">
      <alignment horizontal="center" vertical="center" textRotation="0" wrapText="true" indent="0" shrinkToFit="true"/>
      <protection locked="true" hidden="false"/>
    </xf>
    <xf numFmtId="173" fontId="51" fillId="28" borderId="36" xfId="0" applyFont="true" applyBorder="true" applyAlignment="true" applyProtection="true">
      <alignment horizontal="center" vertical="center" textRotation="0" wrapText="true" indent="0" shrinkToFit="true"/>
      <protection locked="false" hidden="false"/>
    </xf>
    <xf numFmtId="173" fontId="52" fillId="28" borderId="36" xfId="59" applyFont="true" applyBorder="true" applyAlignment="true" applyProtection="true">
      <alignment horizontal="center" vertical="center" textRotation="0" wrapText="true" indent="0" shrinkToFit="true"/>
      <protection locked="true" hidden="false"/>
    </xf>
    <xf numFmtId="164" fontId="52" fillId="32" borderId="36" xfId="0" applyFont="true" applyBorder="true" applyAlignment="true" applyProtection="true">
      <alignment horizontal="center" vertical="center" textRotation="0" wrapText="true" indent="0" shrinkToFit="true"/>
      <protection locked="false" hidden="false"/>
    </xf>
    <xf numFmtId="164" fontId="51" fillId="32" borderId="36" xfId="0" applyFont="true" applyBorder="true" applyAlignment="true" applyProtection="true">
      <alignment horizontal="center" vertical="center" textRotation="0" wrapText="true" indent="0" shrinkToFit="true"/>
      <protection locked="false" hidden="false"/>
    </xf>
    <xf numFmtId="173" fontId="51" fillId="32" borderId="32" xfId="0" applyFont="true" applyBorder="true" applyAlignment="true" applyProtection="true">
      <alignment horizontal="center" vertical="center" textRotation="0" wrapText="true" indent="0" shrinkToFit="true"/>
      <protection locked="false" hidden="false"/>
    </xf>
    <xf numFmtId="173" fontId="51" fillId="33" borderId="47" xfId="0" applyFont="true" applyBorder="true" applyAlignment="true" applyProtection="true">
      <alignment horizontal="center" vertical="center" textRotation="0" wrapText="true" indent="0" shrinkToFit="true"/>
      <protection locked="false" hidden="false"/>
    </xf>
    <xf numFmtId="173" fontId="51" fillId="28" borderId="103" xfId="0" applyFont="true" applyBorder="true" applyAlignment="true" applyProtection="true">
      <alignment horizontal="center" vertical="center" textRotation="0" wrapText="true" indent="0" shrinkToFit="true"/>
      <protection locked="false" hidden="false"/>
    </xf>
    <xf numFmtId="173" fontId="51" fillId="33" borderId="63" xfId="0" applyFont="true" applyBorder="true" applyAlignment="true" applyProtection="true">
      <alignment horizontal="center" vertical="center" textRotation="0" wrapText="true" indent="0" shrinkToFit="true"/>
      <protection locked="false" hidden="false"/>
    </xf>
    <xf numFmtId="173" fontId="51" fillId="33" borderId="10" xfId="0" applyFont="true" applyBorder="true" applyAlignment="true" applyProtection="true">
      <alignment horizontal="center" vertical="center" textRotation="0" wrapText="true" indent="0" shrinkToFit="true"/>
      <protection locked="false" hidden="false"/>
    </xf>
    <xf numFmtId="173" fontId="51" fillId="27" borderId="10" xfId="0" applyFont="true" applyBorder="true" applyAlignment="true" applyProtection="true">
      <alignment horizontal="center" vertical="center" textRotation="0" wrapText="true" indent="0" shrinkToFit="true"/>
      <protection locked="false" hidden="false"/>
    </xf>
    <xf numFmtId="173" fontId="4" fillId="30" borderId="36" xfId="0" applyFont="true" applyBorder="true" applyAlignment="true" applyProtection="true">
      <alignment horizontal="general" vertical="bottom" textRotation="0" wrapText="false" indent="0" shrinkToFit="true"/>
      <protection locked="true" hidden="false"/>
    </xf>
    <xf numFmtId="164" fontId="4" fillId="30" borderId="36" xfId="59" applyFont="false" applyBorder="true" applyAlignment="true" applyProtection="true">
      <alignment horizontal="center" vertical="center" textRotation="0" wrapText="true" indent="0" shrinkToFit="false"/>
      <protection locked="true" hidden="false"/>
    </xf>
    <xf numFmtId="164" fontId="4" fillId="30" borderId="63" xfId="59" applyFont="false" applyBorder="true" applyAlignment="true" applyProtection="true">
      <alignment horizontal="center" vertical="center" textRotation="0" wrapText="true" indent="0" shrinkToFit="false"/>
      <protection locked="true" hidden="false"/>
    </xf>
    <xf numFmtId="164" fontId="60" fillId="0" borderId="10" xfId="0" applyFont="true" applyBorder="true" applyAlignment="true" applyProtection="true">
      <alignment horizontal="general" vertical="center" textRotation="0" wrapText="false" indent="0" shrinkToFit="false"/>
      <protection locked="true" hidden="false"/>
    </xf>
    <xf numFmtId="168" fontId="60" fillId="0" borderId="10" xfId="0" applyFont="true" applyBorder="true" applyAlignment="true" applyProtection="true">
      <alignment horizontal="center" vertical="center" textRotation="0" wrapText="false" indent="0" shrinkToFit="false"/>
      <protection locked="true" hidden="false"/>
    </xf>
    <xf numFmtId="179" fontId="60" fillId="0" borderId="10" xfId="0" applyFont="true" applyBorder="true" applyAlignment="true" applyProtection="true">
      <alignment horizontal="center" vertical="center" textRotation="0" wrapText="false" indent="0" shrinkToFit="true"/>
      <protection locked="true" hidden="false"/>
    </xf>
    <xf numFmtId="168" fontId="60" fillId="0" borderId="36"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73" fontId="0" fillId="0" borderId="0" xfId="0" applyFont="false" applyBorder="false" applyAlignment="true" applyProtection="true">
      <alignment horizontal="general" vertical="center" textRotation="0" wrapText="false" indent="0" shrinkToFit="false"/>
      <protection locked="true" hidden="false"/>
    </xf>
    <xf numFmtId="177" fontId="0" fillId="0" borderId="0" xfId="0" applyFont="false" applyBorder="false" applyAlignment="true" applyProtection="true">
      <alignment horizontal="general" vertical="center" textRotation="0" wrapText="false" indent="0" shrinkToFit="false"/>
      <protection locked="true" hidden="false"/>
    </xf>
    <xf numFmtId="166" fontId="0" fillId="0" borderId="0" xfId="78" applyFont="true" applyBorder="true" applyAlignment="true" applyProtection="true">
      <alignment horizontal="general" vertical="center" textRotation="0" wrapText="false" indent="0" shrinkToFit="false"/>
      <protection locked="true" hidden="false"/>
    </xf>
    <xf numFmtId="166" fontId="0" fillId="0" borderId="0" xfId="78" applyFont="true" applyBorder="true" applyAlignment="true" applyProtection="true">
      <alignment horizontal="center" vertical="center" textRotation="0" wrapText="false" indent="0" shrinkToFit="false"/>
      <protection locked="true" hidden="false"/>
    </xf>
    <xf numFmtId="164" fontId="51" fillId="24" borderId="10" xfId="0" applyFont="true" applyBorder="true" applyAlignment="true" applyProtection="true">
      <alignment horizontal="center" vertical="center" textRotation="0" wrapText="true" indent="0" shrinkToFit="false"/>
      <protection locked="true" hidden="false"/>
    </xf>
    <xf numFmtId="164" fontId="51" fillId="24" borderId="21" xfId="0" applyFont="true" applyBorder="true" applyAlignment="true" applyProtection="true">
      <alignment horizontal="center" vertical="center" textRotation="0" wrapText="true" indent="0" shrinkToFit="false"/>
      <protection locked="true" hidden="false"/>
    </xf>
    <xf numFmtId="164" fontId="51" fillId="24" borderId="10" xfId="0" applyFont="true" applyBorder="true" applyAlignment="true" applyProtection="true">
      <alignment horizontal="center" vertical="center" textRotation="0" wrapText="true" indent="0" shrinkToFit="true"/>
      <protection locked="true" hidden="false"/>
    </xf>
    <xf numFmtId="164" fontId="51" fillId="24" borderId="10" xfId="0" applyFont="true" applyBorder="true" applyAlignment="true" applyProtection="true">
      <alignment horizontal="center" vertical="center" textRotation="0" wrapText="false" indent="0" shrinkToFit="false"/>
      <protection locked="true" hidden="false"/>
    </xf>
    <xf numFmtId="164" fontId="51" fillId="24" borderId="10" xfId="0" applyFont="true" applyBorder="true" applyAlignment="true" applyProtection="true">
      <alignment horizontal="center" vertical="center" textRotation="0" wrapText="false" indent="0" shrinkToFit="true"/>
      <protection locked="true" hidden="false"/>
    </xf>
    <xf numFmtId="164" fontId="51" fillId="24" borderId="16" xfId="0" applyFont="true" applyBorder="true" applyAlignment="true" applyProtection="true">
      <alignment horizontal="center" vertical="center" textRotation="0" wrapText="false" indent="0" shrinkToFit="true"/>
      <protection locked="true" hidden="false"/>
    </xf>
    <xf numFmtId="173" fontId="51" fillId="24" borderId="10" xfId="0" applyFont="true" applyBorder="true" applyAlignment="true" applyProtection="true">
      <alignment horizontal="center" vertical="center" textRotation="0" wrapText="true" indent="0" shrinkToFit="false"/>
      <protection locked="true" hidden="false"/>
    </xf>
    <xf numFmtId="173" fontId="51" fillId="24" borderId="16" xfId="0" applyFont="true" applyBorder="true" applyAlignment="true" applyProtection="true">
      <alignment horizontal="center" vertical="center" textRotation="0" wrapText="true" indent="0" shrinkToFit="false"/>
      <protection locked="true" hidden="false"/>
    </xf>
    <xf numFmtId="164" fontId="51" fillId="0" borderId="10" xfId="0" applyFont="true" applyBorder="true" applyAlignment="true" applyProtection="true">
      <alignment horizontal="center" vertical="center" textRotation="0" wrapText="true" indent="0" shrinkToFit="false"/>
      <protection locked="true" hidden="false"/>
    </xf>
    <xf numFmtId="177" fontId="51" fillId="0" borderId="15" xfId="0" applyFont="true" applyBorder="true" applyAlignment="true" applyProtection="true">
      <alignment horizontal="center" vertical="center" textRotation="0" wrapText="true" indent="0" shrinkToFit="false"/>
      <protection locked="true" hidden="false"/>
    </xf>
    <xf numFmtId="164" fontId="51" fillId="24" borderId="15" xfId="0" applyFont="true" applyBorder="true" applyAlignment="true" applyProtection="true">
      <alignment horizontal="center" vertical="center" textRotation="0" wrapText="true" indent="0" shrinkToFit="false"/>
      <protection locked="true" hidden="false"/>
    </xf>
    <xf numFmtId="166" fontId="51" fillId="24" borderId="16" xfId="78" applyFont="true" applyBorder="true" applyAlignment="true" applyProtection="true">
      <alignment horizontal="center" vertical="center" textRotation="0" wrapText="true" indent="0" shrinkToFit="false"/>
      <protection locked="true" hidden="false"/>
    </xf>
    <xf numFmtId="166" fontId="51" fillId="24" borderId="10" xfId="78" applyFont="true" applyBorder="true" applyAlignment="true" applyProtection="true">
      <alignment horizontal="center" vertical="center" textRotation="0" wrapText="false" indent="0" shrinkToFit="false"/>
      <protection locked="true" hidden="false"/>
    </xf>
    <xf numFmtId="166" fontId="51" fillId="24" borderId="10" xfId="78" applyFont="true" applyBorder="true" applyAlignment="true" applyProtection="true">
      <alignment horizontal="center" vertical="center" textRotation="0" wrapText="true" indent="0" shrinkToFit="false"/>
      <protection locked="true" hidden="false"/>
    </xf>
    <xf numFmtId="166" fontId="0" fillId="0" borderId="15" xfId="78" applyFont="true" applyBorder="true" applyAlignment="true" applyProtection="true">
      <alignment horizontal="center" vertical="center" textRotation="0" wrapText="true" indent="0" shrinkToFit="false"/>
      <protection locked="true" hidden="false"/>
    </xf>
    <xf numFmtId="164" fontId="51" fillId="24" borderId="36" xfId="0" applyFont="true" applyBorder="true" applyAlignment="true" applyProtection="true">
      <alignment horizontal="center" vertical="center" textRotation="0" wrapText="true" indent="0" shrinkToFit="false"/>
      <protection locked="true" hidden="false"/>
    </xf>
    <xf numFmtId="166" fontId="0" fillId="0" borderId="36" xfId="78" applyFont="true" applyBorder="true" applyAlignment="true" applyProtection="true">
      <alignment horizontal="center" vertical="center" textRotation="0" wrapText="true" indent="0" shrinkToFit="false"/>
      <protection locked="true" hidden="false"/>
    </xf>
    <xf numFmtId="166" fontId="51" fillId="24" borderId="36" xfId="78" applyFont="true" applyBorder="true" applyAlignment="true" applyProtection="true">
      <alignment horizontal="center" vertical="center" textRotation="0" wrapText="true" indent="0" shrinkToFit="false"/>
      <protection locked="true" hidden="false"/>
    </xf>
    <xf numFmtId="166" fontId="39" fillId="0" borderId="38" xfId="78" applyFont="true" applyBorder="true" applyAlignment="true" applyProtection="true">
      <alignment horizontal="center" vertical="center" textRotation="0" wrapText="true" indent="0" shrinkToFit="false"/>
      <protection locked="true" hidden="false"/>
    </xf>
    <xf numFmtId="166" fontId="39" fillId="0" borderId="10" xfId="78" applyFont="true" applyBorder="true" applyAlignment="true" applyProtection="true">
      <alignment horizontal="center" vertical="center" textRotation="0" wrapText="true" indent="0" shrinkToFit="false"/>
      <protection locked="true" hidden="false"/>
    </xf>
    <xf numFmtId="166" fontId="39" fillId="0" borderId="15" xfId="78" applyFont="true" applyBorder="true" applyAlignment="true" applyProtection="true">
      <alignment horizontal="center" vertical="center" textRotation="0" wrapText="true" indent="0" shrinkToFit="false"/>
      <protection locked="true" hidden="false"/>
    </xf>
    <xf numFmtId="168" fontId="0" fillId="22" borderId="0" xfId="0" applyFont="false" applyBorder="false" applyAlignment="true" applyProtection="true">
      <alignment horizontal="general" vertical="center" textRotation="0" wrapText="false" indent="0" shrinkToFit="false"/>
      <protection locked="true" hidden="false"/>
    </xf>
    <xf numFmtId="168" fontId="113" fillId="34" borderId="0" xfId="0" applyFont="true" applyBorder="false" applyAlignment="true" applyProtection="true">
      <alignment horizontal="general" vertical="center" textRotation="0" wrapText="false" indent="0" shrinkToFit="false"/>
      <protection locked="true" hidden="false"/>
    </xf>
    <xf numFmtId="164" fontId="0" fillId="0" borderId="0" xfId="0" applyFont="false" applyBorder="false" applyAlignment="true" applyProtection="true">
      <alignment horizontal="right" vertical="center" textRotation="0" wrapText="false" indent="0" shrinkToFit="false"/>
      <protection locked="true" hidden="false"/>
    </xf>
    <xf numFmtId="180" fontId="0" fillId="0" borderId="0" xfId="78" applyFont="true" applyBorder="true" applyAlignment="true" applyProtection="true">
      <alignment horizontal="general" vertical="center" textRotation="0" wrapText="false" indent="0" shrinkToFit="false"/>
      <protection locked="true" hidden="false"/>
    </xf>
    <xf numFmtId="180" fontId="0" fillId="0" borderId="0" xfId="0" applyFont="false" applyBorder="false" applyAlignment="true" applyProtection="true">
      <alignment horizontal="general" vertical="center" textRotation="0" wrapText="false" indent="0" shrinkToFit="false"/>
      <protection locked="true" hidden="false"/>
    </xf>
    <xf numFmtId="181" fontId="0" fillId="0" borderId="0" xfId="78" applyFont="true" applyBorder="true" applyAlignment="true" applyProtection="true">
      <alignment horizontal="general" vertical="center" textRotation="0" wrapText="false" indent="0" shrinkToFit="false"/>
      <protection locked="true" hidden="false"/>
    </xf>
    <xf numFmtId="181" fontId="51" fillId="24" borderId="16" xfId="78" applyFont="true" applyBorder="true" applyAlignment="true" applyProtection="true">
      <alignment horizontal="center" vertical="center" textRotation="0" wrapText="true" indent="0" shrinkToFit="false"/>
      <protection locked="true" hidden="false"/>
    </xf>
    <xf numFmtId="164" fontId="0" fillId="0" borderId="15" xfId="0" applyFont="true" applyBorder="true" applyAlignment="true" applyProtection="true">
      <alignment horizontal="center" vertical="center" textRotation="0" wrapText="true" indent="0" shrinkToFit="false"/>
      <protection locked="true" hidden="false"/>
    </xf>
    <xf numFmtId="164" fontId="51" fillId="24" borderId="16" xfId="0" applyFont="true" applyBorder="true" applyAlignment="true" applyProtection="true">
      <alignment horizontal="center" vertical="center" textRotation="0" wrapText="true" indent="0" shrinkToFit="false"/>
      <protection locked="true" hidden="false"/>
    </xf>
    <xf numFmtId="164" fontId="39" fillId="0" borderId="38" xfId="0" applyFont="true" applyBorder="true" applyAlignment="true" applyProtection="true">
      <alignment horizontal="center" vertical="center" textRotation="0" wrapText="true" indent="0" shrinkToFit="false"/>
      <protection locked="true" hidden="false"/>
    </xf>
    <xf numFmtId="164" fontId="39" fillId="0" borderId="10" xfId="0" applyFont="true" applyBorder="true" applyAlignment="true" applyProtection="true">
      <alignment horizontal="center" vertical="center" textRotation="0" wrapText="true" indent="0" shrinkToFit="false"/>
      <protection locked="true" hidden="false"/>
    </xf>
    <xf numFmtId="164" fontId="39" fillId="0" borderId="15"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general" vertical="center" textRotation="0" wrapText="false" indent="0" shrinkToFit="false"/>
      <protection locked="true" hidden="false"/>
    </xf>
    <xf numFmtId="164" fontId="39" fillId="0" borderId="0" xfId="66" applyFont="true" applyBorder="false" applyAlignment="true" applyProtection="true">
      <alignment horizontal="general" vertical="center" textRotation="0" wrapText="false" indent="0" shrinkToFit="false"/>
      <protection locked="true" hidden="false"/>
    </xf>
    <xf numFmtId="164" fontId="53" fillId="0" borderId="29" xfId="0" applyFont="true" applyBorder="true" applyAlignment="true" applyProtection="true">
      <alignment horizontal="center" vertical="center" textRotation="0" wrapText="true" indent="0" shrinkToFit="false"/>
      <protection locked="true" hidden="false"/>
    </xf>
    <xf numFmtId="167" fontId="39" fillId="0" borderId="17" xfId="0" applyFont="true" applyBorder="true" applyAlignment="true" applyProtection="true">
      <alignment horizontal="center" vertical="center" textRotation="0" wrapText="false" indent="0" shrinkToFit="false"/>
      <protection locked="true" hidden="false"/>
    </xf>
    <xf numFmtId="164" fontId="53" fillId="0" borderId="43" xfId="0" applyFont="true" applyBorder="true" applyAlignment="true" applyProtection="true">
      <alignment horizontal="center" vertical="center" textRotation="0" wrapText="false" indent="0" shrinkToFit="false"/>
      <protection locked="true" hidden="false"/>
    </xf>
    <xf numFmtId="164" fontId="53" fillId="0" borderId="61" xfId="0" applyFont="true" applyBorder="true" applyAlignment="true" applyProtection="true">
      <alignment horizontal="center" vertical="center" textRotation="0" wrapText="false" indent="0" shrinkToFit="false"/>
      <protection locked="true" hidden="false"/>
    </xf>
    <xf numFmtId="164" fontId="53" fillId="0" borderId="41" xfId="0" applyFont="true" applyBorder="true" applyAlignment="true" applyProtection="true">
      <alignment horizontal="center" vertical="center" textRotation="0" wrapText="false" indent="0" shrinkToFit="false"/>
      <protection locked="true" hidden="false"/>
    </xf>
    <xf numFmtId="164" fontId="0" fillId="0" borderId="17" xfId="0" applyFont="true" applyBorder="true" applyAlignment="true" applyProtection="true">
      <alignment horizontal="center" vertical="center" textRotation="0" wrapText="false" indent="0" shrinkToFit="false"/>
      <protection locked="true" hidden="false"/>
    </xf>
    <xf numFmtId="164" fontId="39" fillId="0" borderId="17" xfId="0" applyFont="true" applyBorder="true" applyAlignment="true" applyProtection="true">
      <alignment horizontal="general" vertical="center" textRotation="0" wrapText="false" indent="0" shrinkToFit="false"/>
      <protection locked="true" hidden="false"/>
    </xf>
    <xf numFmtId="164" fontId="39" fillId="0" borderId="51" xfId="66" applyFont="true" applyBorder="true" applyAlignment="true" applyProtection="true">
      <alignment horizontal="general" vertical="center" textRotation="0" wrapText="false" indent="0" shrinkToFit="false"/>
      <protection locked="true" hidden="false"/>
    </xf>
    <xf numFmtId="164" fontId="39" fillId="0" borderId="85" xfId="66" applyFont="true" applyBorder="true" applyAlignment="true" applyProtection="true">
      <alignment horizontal="general" vertical="center" textRotation="0" wrapText="true" indent="0" shrinkToFit="false"/>
      <protection locked="true" hidden="false"/>
    </xf>
    <xf numFmtId="164" fontId="39" fillId="0" borderId="83" xfId="0" applyFont="true" applyBorder="true" applyAlignment="true" applyProtection="true">
      <alignment horizontal="general" vertical="center" textRotation="0" wrapText="false" indent="0" shrinkToFit="false"/>
      <protection locked="true" hidden="false"/>
    </xf>
    <xf numFmtId="164" fontId="39" fillId="0" borderId="84" xfId="0" applyFont="true" applyBorder="true" applyAlignment="true" applyProtection="true">
      <alignment horizontal="general" vertical="center" textRotation="0" wrapText="false" indent="0" shrinkToFit="false"/>
      <protection locked="true" hidden="false"/>
    </xf>
    <xf numFmtId="164" fontId="39" fillId="0" borderId="97" xfId="0" applyFont="true" applyBorder="true" applyAlignment="true" applyProtection="true">
      <alignment horizontal="general" vertical="center" textRotation="0" wrapText="false" indent="0" shrinkToFit="false"/>
      <protection locked="true" hidden="false"/>
    </xf>
    <xf numFmtId="165" fontId="39" fillId="0" borderId="51" xfId="19" applyFont="true" applyBorder="true" applyAlignment="true" applyProtection="true">
      <alignment horizontal="general" vertical="center" textRotation="0" wrapText="false" indent="0" shrinkToFit="false"/>
      <protection locked="true" hidden="false"/>
    </xf>
    <xf numFmtId="165" fontId="39" fillId="0" borderId="84" xfId="19" applyFont="true" applyBorder="true" applyAlignment="true" applyProtection="true">
      <alignment horizontal="general" vertical="center" textRotation="0" wrapText="false" indent="0" shrinkToFit="false"/>
      <protection locked="true" hidden="false"/>
    </xf>
    <xf numFmtId="165" fontId="39" fillId="0" borderId="85" xfId="19" applyFont="true" applyBorder="true" applyAlignment="true" applyProtection="true">
      <alignment horizontal="general" vertical="center" textRotation="0" wrapText="false" indent="0" shrinkToFit="false"/>
      <protection locked="true" hidden="false"/>
    </xf>
    <xf numFmtId="164" fontId="39" fillId="0" borderId="85" xfId="66" applyFont="true" applyBorder="true" applyAlignment="true" applyProtection="true">
      <alignment horizontal="general" vertical="center" textRotation="0" wrapText="false" indent="0" shrinkToFit="false"/>
      <protection locked="true" hidden="false"/>
    </xf>
    <xf numFmtId="164" fontId="39" fillId="0" borderId="17" xfId="0" applyFont="true" applyBorder="true" applyAlignment="true" applyProtection="true">
      <alignment horizontal="general" vertical="center" textRotation="0" wrapText="true" indent="0" shrinkToFit="false"/>
      <protection locked="true" hidden="false"/>
    </xf>
    <xf numFmtId="164" fontId="39" fillId="0" borderId="61" xfId="0" applyFont="true" applyBorder="true" applyAlignment="true" applyProtection="true">
      <alignment horizontal="general" vertical="center" textRotation="0" wrapText="true" indent="0" shrinkToFit="false"/>
      <protection locked="true" hidden="false"/>
    </xf>
    <xf numFmtId="164" fontId="39" fillId="0" borderId="80" xfId="56" applyFont="true" applyBorder="true" applyAlignment="true" applyProtection="true">
      <alignment horizontal="center" vertical="center" textRotation="0" wrapText="true" indent="0" shrinkToFit="false"/>
      <protection locked="true" hidden="false"/>
    </xf>
    <xf numFmtId="164" fontId="39" fillId="0" borderId="87" xfId="0" applyFont="true" applyBorder="true" applyAlignment="true" applyProtection="true">
      <alignment horizontal="center" vertical="center" textRotation="0" wrapText="false" indent="0" shrinkToFit="false"/>
      <protection locked="true" hidden="false"/>
    </xf>
    <xf numFmtId="164" fontId="39" fillId="0" borderId="18" xfId="56" applyFont="true" applyBorder="true" applyAlignment="true" applyProtection="true">
      <alignment horizontal="center" vertical="center" textRotation="0" wrapText="true" indent="0" shrinkToFit="false"/>
      <protection locked="true" hidden="false"/>
    </xf>
    <xf numFmtId="164" fontId="39" fillId="0" borderId="95" xfId="56" applyFont="true" applyBorder="true" applyAlignment="true" applyProtection="true">
      <alignment horizontal="center" vertical="center" textRotation="0" wrapText="true" indent="0" shrinkToFit="false"/>
      <protection locked="true" hidden="false"/>
    </xf>
    <xf numFmtId="164" fontId="39" fillId="0" borderId="104" xfId="56" applyFont="true" applyBorder="true" applyAlignment="true" applyProtection="true">
      <alignment horizontal="center" vertical="center" textRotation="0" wrapText="true" indent="0" shrinkToFit="false"/>
      <protection locked="true" hidden="false"/>
    </xf>
    <xf numFmtId="164" fontId="39" fillId="0" borderId="86" xfId="56" applyFont="true" applyBorder="true" applyAlignment="true" applyProtection="true">
      <alignment horizontal="center" vertical="center" textRotation="0" wrapText="true" indent="0" shrinkToFit="false"/>
      <protection locked="true" hidden="false"/>
    </xf>
    <xf numFmtId="164" fontId="39" fillId="0" borderId="26" xfId="56" applyFont="true" applyBorder="true" applyAlignment="true" applyProtection="true">
      <alignment horizontal="center" vertical="center" textRotation="0" wrapText="true" indent="0" shrinkToFit="false"/>
      <protection locked="true" hidden="false"/>
    </xf>
    <xf numFmtId="164" fontId="53" fillId="0" borderId="17" xfId="0" applyFont="true" applyBorder="true" applyAlignment="true" applyProtection="true">
      <alignment horizontal="general" vertical="center" textRotation="0" wrapText="true" indent="0" shrinkToFit="false"/>
      <protection locked="true" hidden="false"/>
    </xf>
    <xf numFmtId="164" fontId="53" fillId="0" borderId="98" xfId="0" applyFont="true" applyBorder="true" applyAlignment="true" applyProtection="true">
      <alignment horizontal="general" vertical="center" textRotation="0" wrapText="false" indent="0" shrinkToFit="false"/>
      <protection locked="true" hidden="false"/>
    </xf>
    <xf numFmtId="164" fontId="53" fillId="0" borderId="105" xfId="0" applyFont="true" applyBorder="true" applyAlignment="true" applyProtection="true">
      <alignment horizontal="general" vertical="center" textRotation="0" wrapText="false" indent="0" shrinkToFit="false"/>
      <protection locked="true" hidden="false"/>
    </xf>
    <xf numFmtId="164" fontId="39" fillId="0" borderId="18" xfId="0" applyFont="true" applyBorder="true" applyAlignment="true" applyProtection="true">
      <alignment horizontal="center" vertical="center" textRotation="0" wrapText="false" indent="0" shrinkToFit="false"/>
      <protection locked="true" hidden="false"/>
    </xf>
    <xf numFmtId="164" fontId="53" fillId="0" borderId="106" xfId="19" applyFont="true" applyBorder="true" applyAlignment="true" applyProtection="true">
      <alignment horizontal="center" vertical="center" textRotation="0" wrapText="true" indent="0" shrinkToFit="false"/>
      <protection locked="true" hidden="false"/>
    </xf>
    <xf numFmtId="164" fontId="53" fillId="0" borderId="89" xfId="19" applyFont="true" applyBorder="true" applyAlignment="true" applyProtection="true">
      <alignment horizontal="center" vertical="center" textRotation="0" wrapText="true" indent="0" shrinkToFit="false"/>
      <protection locked="true" hidden="false"/>
    </xf>
    <xf numFmtId="164" fontId="53" fillId="0" borderId="93" xfId="19" applyFont="true" applyBorder="true" applyAlignment="true" applyProtection="true">
      <alignment horizontal="center" vertical="center" textRotation="0" wrapText="true" indent="0" shrinkToFit="false"/>
      <protection locked="true" hidden="false"/>
    </xf>
    <xf numFmtId="167" fontId="114" fillId="0" borderId="0" xfId="0" applyFont="true" applyBorder="false" applyAlignment="true" applyProtection="true">
      <alignment horizontal="general" vertical="center" textRotation="0" wrapText="false" indent="0" shrinkToFit="false"/>
      <protection locked="true" hidden="false"/>
    </xf>
    <xf numFmtId="167" fontId="39" fillId="0" borderId="59" xfId="0" applyFont="true" applyBorder="true" applyAlignment="true" applyProtection="true">
      <alignment horizontal="general" vertical="center" textRotation="0" wrapText="false" indent="0" shrinkToFit="false"/>
      <protection locked="true" hidden="false"/>
    </xf>
    <xf numFmtId="167" fontId="39" fillId="0" borderId="50" xfId="0" applyFont="true" applyBorder="true" applyAlignment="true" applyProtection="true">
      <alignment horizontal="general" vertical="center" textRotation="0" wrapText="false" indent="0" shrinkToFit="false"/>
      <protection locked="true" hidden="false"/>
    </xf>
    <xf numFmtId="164" fontId="39" fillId="0" borderId="18" xfId="0" applyFont="true" applyBorder="true" applyAlignment="true" applyProtection="true">
      <alignment horizontal="general" vertical="center" textRotation="0" wrapText="false" indent="0" shrinkToFit="false"/>
      <protection locked="true" hidden="false"/>
    </xf>
    <xf numFmtId="164" fontId="39" fillId="0" borderId="24" xfId="66" applyFont="true" applyBorder="true" applyAlignment="true" applyProtection="true">
      <alignment horizontal="general" vertical="center" textRotation="0" wrapText="false" indent="0" shrinkToFit="false"/>
      <protection locked="true" hidden="false"/>
    </xf>
    <xf numFmtId="165" fontId="39" fillId="0" borderId="26" xfId="66" applyFont="true" applyBorder="true" applyAlignment="true" applyProtection="true">
      <alignment horizontal="general" vertical="center" textRotation="0" wrapText="false" indent="0" shrinkToFit="false"/>
      <protection locked="true" hidden="false"/>
    </xf>
    <xf numFmtId="164" fontId="39" fillId="0" borderId="104" xfId="0" applyFont="true" applyBorder="true" applyAlignment="true" applyProtection="true">
      <alignment horizontal="general" vertical="center" textRotation="0" wrapText="false" indent="0" shrinkToFit="false"/>
      <protection locked="true" hidden="false"/>
    </xf>
    <xf numFmtId="164" fontId="39" fillId="0" borderId="25" xfId="0" applyFont="true" applyBorder="true" applyAlignment="true" applyProtection="true">
      <alignment horizontal="general" vertical="center" textRotation="0" wrapText="false" indent="0" shrinkToFit="false"/>
      <protection locked="true" hidden="false"/>
    </xf>
    <xf numFmtId="168" fontId="39" fillId="0" borderId="86" xfId="0" applyFont="true" applyBorder="true" applyAlignment="true" applyProtection="true">
      <alignment horizontal="general" vertical="center" textRotation="0" wrapText="false" indent="0" shrinkToFit="false"/>
      <protection locked="true" hidden="false"/>
    </xf>
    <xf numFmtId="176" fontId="39" fillId="0" borderId="24" xfId="0" applyFont="true" applyBorder="true" applyAlignment="true" applyProtection="true">
      <alignment horizontal="general" vertical="center" textRotation="0" wrapText="false" indent="0" shrinkToFit="false"/>
      <protection locked="true" hidden="false"/>
    </xf>
    <xf numFmtId="176" fontId="39" fillId="0" borderId="25" xfId="0" applyFont="true" applyBorder="true" applyAlignment="true" applyProtection="true">
      <alignment horizontal="general" vertical="center" textRotation="0" wrapText="false" indent="0" shrinkToFit="false"/>
      <protection locked="true" hidden="false"/>
    </xf>
    <xf numFmtId="176" fontId="39" fillId="0" borderId="86" xfId="0" applyFont="true" applyBorder="true" applyAlignment="true" applyProtection="true">
      <alignment horizontal="general" vertical="center" textRotation="0" wrapText="false" indent="0" shrinkToFit="false"/>
      <protection locked="true" hidden="false"/>
    </xf>
    <xf numFmtId="164" fontId="0" fillId="0" borderId="107" xfId="0" applyFont="true" applyBorder="true" applyAlignment="true" applyProtection="true">
      <alignment horizontal="general" vertical="center" textRotation="0" wrapText="false" indent="0" shrinkToFit="false"/>
      <protection locked="true" hidden="false"/>
    </xf>
    <xf numFmtId="164" fontId="0" fillId="0" borderId="18" xfId="0" applyFont="true" applyBorder="true" applyAlignment="true" applyProtection="true">
      <alignment horizontal="general" vertical="center" textRotation="0" wrapText="false" indent="0" shrinkToFit="false"/>
      <protection locked="true" hidden="false"/>
    </xf>
    <xf numFmtId="164" fontId="39" fillId="0" borderId="95" xfId="56" applyFont="true" applyBorder="true" applyAlignment="true" applyProtection="true">
      <alignment horizontal="left" vertical="center" textRotation="0" wrapText="true" indent="0" shrinkToFit="false"/>
      <protection locked="true" hidden="false"/>
    </xf>
    <xf numFmtId="164" fontId="39" fillId="0" borderId="26" xfId="19" applyFont="true" applyBorder="true" applyAlignment="true" applyProtection="true">
      <alignment horizontal="center" vertical="center" textRotation="0" wrapText="true" indent="0" shrinkToFit="false"/>
      <protection locked="true" hidden="false"/>
    </xf>
    <xf numFmtId="164" fontId="39" fillId="0" borderId="0" xfId="19" applyFont="true" applyBorder="true" applyAlignment="true" applyProtection="true">
      <alignment horizontal="center" vertical="center" textRotation="0" wrapText="true" indent="0" shrinkToFit="false"/>
      <protection locked="true" hidden="false"/>
    </xf>
    <xf numFmtId="164" fontId="39" fillId="0" borderId="107" xfId="56" applyFont="true" applyBorder="true" applyAlignment="true" applyProtection="true">
      <alignment horizontal="left" vertical="center" textRotation="0" wrapText="true" indent="0" shrinkToFit="false"/>
      <protection locked="true" hidden="false"/>
    </xf>
    <xf numFmtId="164" fontId="39" fillId="0" borderId="108" xfId="56" applyFont="true" applyBorder="true" applyAlignment="true" applyProtection="true">
      <alignment horizontal="left" vertical="center" textRotation="0" wrapText="true" indent="0" shrinkToFit="false"/>
      <protection locked="true" hidden="false"/>
    </xf>
    <xf numFmtId="177" fontId="39" fillId="0" borderId="63" xfId="48" applyFont="true" applyBorder="true" applyAlignment="true" applyProtection="true">
      <alignment horizontal="general" vertical="center" textRotation="0" wrapText="true" indent="0" shrinkToFit="false"/>
      <protection locked="true" hidden="false"/>
    </xf>
    <xf numFmtId="177" fontId="39" fillId="0" borderId="32" xfId="48" applyFont="true" applyBorder="true" applyAlignment="true" applyProtection="true">
      <alignment horizontal="general" vertical="center" textRotation="0" wrapText="true" indent="0" shrinkToFit="false"/>
      <protection locked="true" hidden="false"/>
    </xf>
    <xf numFmtId="164" fontId="39" fillId="0" borderId="109" xfId="56" applyFont="true" applyBorder="true" applyAlignment="true" applyProtection="true">
      <alignment horizontal="general" vertical="center" textRotation="0" wrapText="false" indent="0" shrinkToFit="false"/>
      <protection locked="true" hidden="false"/>
    </xf>
    <xf numFmtId="164" fontId="39" fillId="0" borderId="95" xfId="0" applyFont="true" applyBorder="true" applyAlignment="true" applyProtection="true">
      <alignment horizontal="left" vertical="center" textRotation="0" wrapText="true" indent="0" shrinkToFit="false"/>
      <protection locked="true" hidden="false"/>
    </xf>
    <xf numFmtId="164" fontId="39" fillId="0" borderId="18" xfId="56" applyFont="true" applyBorder="true" applyAlignment="true" applyProtection="true">
      <alignment horizontal="left" vertical="center" textRotation="0" wrapText="true" indent="0" shrinkToFit="false"/>
      <protection locked="true" hidden="false"/>
    </xf>
    <xf numFmtId="177" fontId="39" fillId="0" borderId="18" xfId="19" applyFont="true" applyBorder="true" applyAlignment="true" applyProtection="true">
      <alignment horizontal="general" vertical="center" textRotation="0" wrapText="true" indent="0" shrinkToFit="false"/>
      <protection locked="true" hidden="false"/>
    </xf>
    <xf numFmtId="164" fontId="53" fillId="0" borderId="11" xfId="0" applyFont="true" applyBorder="true" applyAlignment="true" applyProtection="true">
      <alignment horizontal="general" vertical="center" textRotation="0" wrapText="false" indent="0" shrinkToFit="false"/>
      <protection locked="true" hidden="false"/>
    </xf>
    <xf numFmtId="177" fontId="39" fillId="0" borderId="108" xfId="19" applyFont="true" applyBorder="true" applyAlignment="true" applyProtection="true">
      <alignment horizontal="general" vertical="center" textRotation="0" wrapText="true" indent="0" shrinkToFit="false"/>
      <protection locked="true" hidden="false"/>
    </xf>
    <xf numFmtId="164" fontId="39" fillId="0" borderId="20" xfId="0" applyFont="true" applyBorder="true" applyAlignment="true" applyProtection="true">
      <alignment horizontal="center" vertical="center" textRotation="0" wrapText="false" indent="0" shrinkToFit="false"/>
      <protection locked="true" hidden="false"/>
    </xf>
    <xf numFmtId="167" fontId="39" fillId="0" borderId="108" xfId="0" applyFont="true" applyBorder="true" applyAlignment="true" applyProtection="true">
      <alignment horizontal="general" vertical="center" textRotation="0" wrapText="false" indent="0" shrinkToFit="false"/>
      <protection locked="true" hidden="false"/>
    </xf>
    <xf numFmtId="177" fontId="39" fillId="0" borderId="24" xfId="19" applyFont="true" applyBorder="true" applyAlignment="true" applyProtection="true">
      <alignment horizontal="right" vertical="center" textRotation="0" wrapText="true" indent="0" shrinkToFit="false"/>
      <protection locked="true" hidden="false"/>
    </xf>
    <xf numFmtId="177" fontId="39" fillId="0" borderId="25" xfId="19" applyFont="true" applyBorder="true" applyAlignment="true" applyProtection="true">
      <alignment horizontal="right" vertical="center" textRotation="0" wrapText="true" indent="0" shrinkToFit="false"/>
      <protection locked="true" hidden="false"/>
    </xf>
    <xf numFmtId="177" fontId="115" fillId="0" borderId="25" xfId="0" applyFont="true" applyBorder="true" applyAlignment="true" applyProtection="true">
      <alignment horizontal="general" vertical="center" textRotation="0" wrapText="true" indent="0" shrinkToFit="false"/>
      <protection locked="true" hidden="false"/>
    </xf>
    <xf numFmtId="177" fontId="115" fillId="0" borderId="110" xfId="0" applyFont="true" applyBorder="true" applyAlignment="true" applyProtection="true">
      <alignment horizontal="general" vertical="center" textRotation="0" wrapText="true" indent="0" shrinkToFit="false"/>
      <protection locked="true" hidden="false"/>
    </xf>
    <xf numFmtId="177" fontId="39" fillId="0" borderId="111" xfId="19" applyFont="true" applyBorder="true" applyAlignment="true" applyProtection="true">
      <alignment horizontal="general" vertical="center" textRotation="0" wrapText="true" indent="0" shrinkToFit="false"/>
      <protection locked="true" hidden="false"/>
    </xf>
    <xf numFmtId="164" fontId="114" fillId="0" borderId="0" xfId="0" applyFont="true" applyBorder="false" applyAlignment="true" applyProtection="true">
      <alignment horizontal="general" vertical="center" textRotation="0" wrapText="false" indent="0" shrinkToFit="false"/>
      <protection locked="true" hidden="false"/>
    </xf>
    <xf numFmtId="164" fontId="39" fillId="0" borderId="107" xfId="0" applyFont="true" applyBorder="true" applyAlignment="true" applyProtection="true">
      <alignment horizontal="general" vertical="center" textRotation="0" wrapText="false" indent="0" shrinkToFit="false"/>
      <protection locked="true" hidden="false"/>
    </xf>
    <xf numFmtId="164" fontId="39" fillId="0" borderId="112" xfId="0" applyFont="true" applyBorder="true" applyAlignment="true" applyProtection="true">
      <alignment horizontal="general" vertical="center" textRotation="0" wrapText="false" indent="0" shrinkToFit="false"/>
      <protection locked="true" hidden="false"/>
    </xf>
    <xf numFmtId="164" fontId="39" fillId="0" borderId="19" xfId="0" applyFont="true" applyBorder="true" applyAlignment="true" applyProtection="true">
      <alignment horizontal="general" vertical="center" textRotation="0" wrapText="false" indent="0" shrinkToFit="false"/>
      <protection locked="true" hidden="false"/>
    </xf>
    <xf numFmtId="164" fontId="39" fillId="0" borderId="27" xfId="66" applyFont="true" applyBorder="true" applyAlignment="true" applyProtection="true">
      <alignment horizontal="general" vertical="center" textRotation="0" wrapText="false" indent="0" shrinkToFit="false"/>
      <protection locked="true" hidden="false"/>
    </xf>
    <xf numFmtId="165" fontId="39" fillId="0" borderId="28" xfId="66" applyFont="true" applyBorder="true" applyAlignment="true" applyProtection="true">
      <alignment horizontal="general" vertical="center" textRotation="0" wrapText="false" indent="0" shrinkToFit="false"/>
      <protection locked="true" hidden="false"/>
    </xf>
    <xf numFmtId="164" fontId="39" fillId="0" borderId="15" xfId="0" applyFont="true" applyBorder="true" applyAlignment="true" applyProtection="true">
      <alignment horizontal="general" vertical="center" textRotation="0" wrapText="false" indent="0" shrinkToFit="false"/>
      <protection locked="true" hidden="false"/>
    </xf>
    <xf numFmtId="164" fontId="39" fillId="0" borderId="10" xfId="0" applyFont="true" applyBorder="true" applyAlignment="true" applyProtection="true">
      <alignment horizontal="general" vertical="center" textRotation="0" wrapText="false" indent="0" shrinkToFit="false"/>
      <protection locked="true" hidden="false"/>
    </xf>
    <xf numFmtId="168" fontId="39" fillId="0" borderId="16" xfId="0" applyFont="true" applyBorder="true" applyAlignment="true" applyProtection="true">
      <alignment horizontal="general" vertical="center" textRotation="0" wrapText="false" indent="0" shrinkToFit="false"/>
      <protection locked="true" hidden="false"/>
    </xf>
    <xf numFmtId="176" fontId="39" fillId="0" borderId="27" xfId="0" applyFont="true" applyBorder="true" applyAlignment="true" applyProtection="true">
      <alignment horizontal="general" vertical="center" textRotation="0" wrapText="false" indent="0" shrinkToFit="false"/>
      <protection locked="true" hidden="false"/>
    </xf>
    <xf numFmtId="176" fontId="39" fillId="0" borderId="10" xfId="0" applyFont="true" applyBorder="true" applyAlignment="true" applyProtection="true">
      <alignment horizontal="general" vertical="center" textRotation="0" wrapText="false" indent="0" shrinkToFit="false"/>
      <protection locked="true" hidden="false"/>
    </xf>
    <xf numFmtId="176" fontId="39" fillId="0" borderId="16" xfId="0" applyFont="true" applyBorder="true" applyAlignment="true" applyProtection="true">
      <alignment horizontal="general" vertical="center" textRotation="0" wrapText="false" indent="0" shrinkToFit="false"/>
      <protection locked="true" hidden="false"/>
    </xf>
    <xf numFmtId="164" fontId="0" fillId="0" borderId="20" xfId="0" applyFont="true" applyBorder="true" applyAlignment="true" applyProtection="true">
      <alignment horizontal="general" vertical="center" textRotation="0" wrapText="false" indent="0" shrinkToFit="false"/>
      <protection locked="true" hidden="false"/>
    </xf>
    <xf numFmtId="164" fontId="0" fillId="0" borderId="19" xfId="0" applyFont="true" applyBorder="true" applyAlignment="true" applyProtection="true">
      <alignment horizontal="general" vertical="center" textRotation="0" wrapText="false" indent="0" shrinkToFit="false"/>
      <protection locked="true" hidden="false"/>
    </xf>
    <xf numFmtId="164" fontId="39" fillId="0" borderId="113" xfId="56" applyFont="true" applyBorder="true" applyAlignment="true" applyProtection="true">
      <alignment horizontal="left" vertical="center" textRotation="0" wrapText="true" indent="0" shrinkToFit="false"/>
      <protection locked="true" hidden="false"/>
    </xf>
    <xf numFmtId="164" fontId="39" fillId="0" borderId="28" xfId="19" applyFont="true" applyBorder="true" applyAlignment="true" applyProtection="true">
      <alignment horizontal="center" vertical="center" textRotation="0" wrapText="true" indent="0" shrinkToFit="false"/>
      <protection locked="true" hidden="false"/>
    </xf>
    <xf numFmtId="164" fontId="39" fillId="0" borderId="19" xfId="56" applyFont="true" applyBorder="true" applyAlignment="true" applyProtection="true">
      <alignment horizontal="left" vertical="center" textRotation="0" wrapText="true" indent="0" shrinkToFit="false"/>
      <protection locked="true" hidden="false"/>
    </xf>
    <xf numFmtId="177" fontId="39" fillId="0" borderId="15" xfId="48" applyFont="true" applyBorder="true" applyAlignment="true" applyProtection="true">
      <alignment horizontal="general" vertical="center" textRotation="0" wrapText="true" indent="0" shrinkToFit="false"/>
      <protection locked="true" hidden="false"/>
    </xf>
    <xf numFmtId="177" fontId="39" fillId="0" borderId="16" xfId="48" applyFont="true" applyBorder="true" applyAlignment="true" applyProtection="true">
      <alignment horizontal="general" vertical="center" textRotation="0" wrapText="true" indent="0" shrinkToFit="false"/>
      <protection locked="true" hidden="false"/>
    </xf>
    <xf numFmtId="164" fontId="39" fillId="0" borderId="28" xfId="56" applyFont="true" applyBorder="true" applyAlignment="true" applyProtection="true">
      <alignment horizontal="general" vertical="center" textRotation="0" wrapText="false" indent="0" shrinkToFit="false"/>
      <protection locked="true" hidden="false"/>
    </xf>
    <xf numFmtId="164" fontId="39" fillId="0" borderId="113" xfId="0" applyFont="true" applyBorder="true" applyAlignment="true" applyProtection="true">
      <alignment horizontal="left" vertical="center" textRotation="0" wrapText="true" indent="0" shrinkToFit="false"/>
      <protection locked="true" hidden="false"/>
    </xf>
    <xf numFmtId="177" fontId="39" fillId="0" borderId="19" xfId="19" applyFont="true" applyBorder="true" applyAlignment="true" applyProtection="true">
      <alignment horizontal="general" vertical="center" textRotation="0" wrapText="true" indent="0" shrinkToFit="false"/>
      <protection locked="true" hidden="false"/>
    </xf>
    <xf numFmtId="177" fontId="39" fillId="0" borderId="113" xfId="19" applyFont="true" applyBorder="true" applyAlignment="true" applyProtection="true">
      <alignment horizontal="general" vertical="center" textRotation="0" wrapText="true" indent="0" shrinkToFit="false"/>
      <protection locked="true" hidden="false"/>
    </xf>
    <xf numFmtId="164" fontId="0" fillId="0" borderId="58" xfId="0" applyFont="true" applyBorder="true" applyAlignment="true" applyProtection="true">
      <alignment horizontal="general" vertical="center" textRotation="0" wrapText="false" indent="0" shrinkToFit="false"/>
      <protection locked="true" hidden="false"/>
    </xf>
    <xf numFmtId="167" fontId="39" fillId="0" borderId="113" xfId="0" applyFont="true" applyBorder="true" applyAlignment="true" applyProtection="true">
      <alignment horizontal="general" vertical="center" textRotation="0" wrapText="false" indent="0" shrinkToFit="false"/>
      <protection locked="true" hidden="false"/>
    </xf>
    <xf numFmtId="177" fontId="39" fillId="0" borderId="27" xfId="19" applyFont="true" applyBorder="true" applyAlignment="true" applyProtection="true">
      <alignment horizontal="right" vertical="center" textRotation="0" wrapText="true" indent="0" shrinkToFit="false"/>
      <protection locked="true" hidden="false"/>
    </xf>
    <xf numFmtId="177" fontId="39" fillId="0" borderId="10" xfId="19" applyFont="true" applyBorder="true" applyAlignment="true" applyProtection="true">
      <alignment horizontal="right" vertical="center" textRotation="0" wrapText="true" indent="0" shrinkToFit="false"/>
      <protection locked="true" hidden="false"/>
    </xf>
    <xf numFmtId="177" fontId="115" fillId="0" borderId="10" xfId="0" applyFont="true" applyBorder="true" applyAlignment="true" applyProtection="true">
      <alignment horizontal="general" vertical="center" textRotation="0" wrapText="true" indent="0" shrinkToFit="false"/>
      <protection locked="true" hidden="false"/>
    </xf>
    <xf numFmtId="177" fontId="115" fillId="0" borderId="114" xfId="0" applyFont="true" applyBorder="true" applyAlignment="true" applyProtection="true">
      <alignment horizontal="general" vertical="center" textRotation="0" wrapText="true" indent="0" shrinkToFit="false"/>
      <protection locked="true" hidden="false"/>
    </xf>
    <xf numFmtId="177" fontId="39" fillId="0" borderId="38" xfId="19" applyFont="true" applyBorder="true" applyAlignment="true" applyProtection="true">
      <alignment horizontal="general" vertical="center" textRotation="0" wrapText="true" indent="0" shrinkToFit="false"/>
      <protection locked="true" hidden="false"/>
    </xf>
    <xf numFmtId="164" fontId="39" fillId="0" borderId="114" xfId="0" applyFont="true" applyBorder="true" applyAlignment="true" applyProtection="true">
      <alignment horizontal="general" vertical="center" textRotation="0" wrapText="false" indent="0" shrinkToFit="false"/>
      <protection locked="true" hidden="false"/>
    </xf>
    <xf numFmtId="164" fontId="39" fillId="0" borderId="19" xfId="0" applyFont="true" applyBorder="true" applyAlignment="true" applyProtection="true">
      <alignment horizontal="left" vertical="center" textRotation="0" wrapText="true" indent="0" shrinkToFit="false"/>
      <protection locked="true" hidden="false"/>
    </xf>
    <xf numFmtId="167" fontId="39" fillId="0" borderId="19" xfId="0" applyFont="true" applyBorder="true" applyAlignment="true" applyProtection="true">
      <alignment horizontal="general" vertical="center" textRotation="0" wrapText="false" indent="0" shrinkToFit="false"/>
      <protection locked="true" hidden="false"/>
    </xf>
    <xf numFmtId="167" fontId="39" fillId="0" borderId="114" xfId="0" applyFont="true" applyBorder="true" applyAlignment="true" applyProtection="true">
      <alignment horizontal="general" vertical="center" textRotation="0" wrapText="false" indent="0" shrinkToFit="false"/>
      <protection locked="true" hidden="false"/>
    </xf>
    <xf numFmtId="182" fontId="0" fillId="0" borderId="0" xfId="0" applyFont="true" applyBorder="false" applyAlignment="true" applyProtection="true">
      <alignment horizontal="general" vertical="center" textRotation="0" wrapText="false" indent="0" shrinkToFit="false"/>
      <protection locked="true" hidden="false"/>
    </xf>
    <xf numFmtId="164" fontId="39" fillId="0" borderId="19" xfId="0" applyFont="true" applyBorder="true" applyAlignment="true" applyProtection="true">
      <alignment horizontal="general" vertical="center" textRotation="0" wrapText="true" indent="0" shrinkToFit="false"/>
      <protection locked="true" hidden="false"/>
    </xf>
    <xf numFmtId="164" fontId="39" fillId="0" borderId="20" xfId="0" applyFont="true" applyBorder="true" applyAlignment="true" applyProtection="true">
      <alignment horizontal="general" vertical="center" textRotation="0" wrapText="false" indent="0" shrinkToFit="false"/>
      <protection locked="true" hidden="false"/>
    </xf>
    <xf numFmtId="164" fontId="39" fillId="0" borderId="115" xfId="0" applyFont="true" applyBorder="true" applyAlignment="true" applyProtection="true">
      <alignment horizontal="general" vertical="center" textRotation="0" wrapText="false" indent="0" shrinkToFit="false"/>
      <protection locked="true" hidden="false"/>
    </xf>
    <xf numFmtId="177" fontId="39" fillId="0" borderId="28" xfId="48" applyFont="true" applyBorder="true" applyAlignment="true" applyProtection="true">
      <alignment horizontal="general" vertical="center" textRotation="0" wrapText="true" indent="0" shrinkToFit="false"/>
      <protection locked="true" hidden="false"/>
    </xf>
    <xf numFmtId="167" fontId="39" fillId="0" borderId="17" xfId="0" applyFont="true" applyBorder="true" applyAlignment="true" applyProtection="true">
      <alignment horizontal="general" vertical="center" textRotation="0" wrapText="false" indent="0" shrinkToFit="false"/>
      <protection locked="true" hidden="false"/>
    </xf>
    <xf numFmtId="164" fontId="39" fillId="0" borderId="58" xfId="0" applyFont="true" applyBorder="true" applyAlignment="true" applyProtection="true">
      <alignment horizontal="general" vertical="center" textRotation="0" wrapText="true" indent="0" shrinkToFit="false"/>
      <protection locked="true" hidden="false"/>
    </xf>
    <xf numFmtId="177" fontId="115" fillId="0" borderId="10" xfId="19" applyFont="true" applyBorder="true" applyAlignment="true" applyProtection="true">
      <alignment horizontal="general" vertical="center" textRotation="0" wrapText="true" indent="0" shrinkToFit="false"/>
      <protection locked="true" hidden="false"/>
    </xf>
    <xf numFmtId="177" fontId="115" fillId="0" borderId="114" xfId="19" applyFont="true" applyBorder="true" applyAlignment="true" applyProtection="true">
      <alignment horizontal="general" vertical="center" textRotation="0" wrapText="true" indent="0" shrinkToFit="false"/>
      <protection locked="true" hidden="false"/>
    </xf>
    <xf numFmtId="167" fontId="39" fillId="0" borderId="61" xfId="0" applyFont="true" applyBorder="true" applyAlignment="true" applyProtection="true">
      <alignment horizontal="general" vertical="center" textRotation="0" wrapText="false" indent="0" shrinkToFit="false"/>
      <protection locked="true" hidden="false"/>
    </xf>
    <xf numFmtId="164" fontId="53" fillId="0" borderId="107" xfId="0" applyFont="true" applyBorder="true" applyAlignment="true" applyProtection="true">
      <alignment horizontal="general" vertical="center" textRotation="0" wrapText="false" indent="0" shrinkToFit="false"/>
      <protection locked="true" hidden="false"/>
    </xf>
    <xf numFmtId="164" fontId="53" fillId="0" borderId="19" xfId="0" applyFont="true" applyBorder="true" applyAlignment="true" applyProtection="true">
      <alignment horizontal="general" vertical="center" textRotation="0" wrapText="false" indent="0" shrinkToFit="false"/>
      <protection locked="true" hidden="false"/>
    </xf>
    <xf numFmtId="177" fontId="39" fillId="0" borderId="17" xfId="19" applyFont="true" applyBorder="true" applyAlignment="true" applyProtection="true">
      <alignment horizontal="general" vertical="center" textRotation="0" wrapText="true" indent="0" shrinkToFit="false"/>
      <protection locked="true" hidden="false"/>
    </xf>
    <xf numFmtId="164" fontId="39" fillId="0" borderId="107" xfId="0" applyFont="true" applyBorder="true" applyAlignment="true" applyProtection="true">
      <alignment horizontal="general" vertical="center" textRotation="0" wrapText="true" indent="0" shrinkToFit="false"/>
      <protection locked="true" hidden="false"/>
    </xf>
    <xf numFmtId="164" fontId="39" fillId="0" borderId="106" xfId="66" applyFont="true" applyBorder="true" applyAlignment="true" applyProtection="true">
      <alignment horizontal="general" vertical="center" textRotation="0" wrapText="false" indent="0" shrinkToFit="false"/>
      <protection locked="true" hidden="false"/>
    </xf>
    <xf numFmtId="165" fontId="39" fillId="0" borderId="93" xfId="66" applyFont="true" applyBorder="true" applyAlignment="true" applyProtection="true">
      <alignment horizontal="general" vertical="center" textRotation="0" wrapText="false" indent="0" shrinkToFit="false"/>
      <protection locked="true" hidden="false"/>
    </xf>
    <xf numFmtId="164" fontId="39" fillId="0" borderId="90" xfId="0" applyFont="true" applyBorder="true" applyAlignment="true" applyProtection="true">
      <alignment horizontal="general" vertical="center" textRotation="0" wrapText="false" indent="0" shrinkToFit="false"/>
      <protection locked="true" hidden="false"/>
    </xf>
    <xf numFmtId="164" fontId="39" fillId="0" borderId="89" xfId="0" applyFont="true" applyBorder="true" applyAlignment="true" applyProtection="true">
      <alignment horizontal="general" vertical="center" textRotation="0" wrapText="false" indent="0" shrinkToFit="false"/>
      <protection locked="true" hidden="false"/>
    </xf>
    <xf numFmtId="168" fontId="39" fillId="0" borderId="91" xfId="0" applyFont="true" applyBorder="true" applyAlignment="true" applyProtection="true">
      <alignment horizontal="general" vertical="center" textRotation="0" wrapText="false" indent="0" shrinkToFit="false"/>
      <protection locked="true" hidden="false"/>
    </xf>
    <xf numFmtId="176" fontId="39" fillId="0" borderId="106" xfId="0" applyFont="true" applyBorder="true" applyAlignment="true" applyProtection="true">
      <alignment horizontal="general" vertical="center" textRotation="0" wrapText="false" indent="0" shrinkToFit="false"/>
      <protection locked="true" hidden="false"/>
    </xf>
    <xf numFmtId="176" fontId="39" fillId="0" borderId="89" xfId="0" applyFont="true" applyBorder="true" applyAlignment="true" applyProtection="true">
      <alignment horizontal="general" vertical="center" textRotation="0" wrapText="false" indent="0" shrinkToFit="false"/>
      <protection locked="true" hidden="false"/>
    </xf>
    <xf numFmtId="176" fontId="39" fillId="0" borderId="91" xfId="0" applyFont="true" applyBorder="true" applyAlignment="true" applyProtection="true">
      <alignment horizontal="general" vertical="center" textRotation="0" wrapText="false" indent="0" shrinkToFit="false"/>
      <protection locked="true" hidden="false"/>
    </xf>
    <xf numFmtId="177" fontId="115" fillId="0" borderId="10" xfId="19" applyFont="true" applyBorder="true" applyAlignment="true" applyProtection="true">
      <alignment horizontal="general" vertical="center" textRotation="0" wrapText="false" indent="0" shrinkToFit="false"/>
      <protection locked="true" hidden="false"/>
    </xf>
    <xf numFmtId="177" fontId="115" fillId="0" borderId="114" xfId="19" applyFont="true" applyBorder="true" applyAlignment="true" applyProtection="true">
      <alignment horizontal="general" vertical="center" textRotation="0" wrapText="false" indent="0" shrinkToFit="false"/>
      <protection locked="true" hidden="false"/>
    </xf>
    <xf numFmtId="164" fontId="39" fillId="0" borderId="116" xfId="66" applyFont="true" applyBorder="true" applyAlignment="true" applyProtection="true">
      <alignment horizontal="general" vertical="center" textRotation="0" wrapText="false" indent="0" shrinkToFit="false"/>
      <protection locked="true" hidden="false"/>
    </xf>
    <xf numFmtId="165" fontId="39" fillId="0" borderId="109" xfId="66" applyFont="true" applyBorder="true" applyAlignment="true" applyProtection="true">
      <alignment horizontal="general" vertical="center" textRotation="0" wrapText="false" indent="0" shrinkToFit="false"/>
      <protection locked="true" hidden="false"/>
    </xf>
    <xf numFmtId="164" fontId="39" fillId="0" borderId="63" xfId="0" applyFont="true" applyBorder="true" applyAlignment="true" applyProtection="true">
      <alignment horizontal="general" vertical="center" textRotation="0" wrapText="false" indent="0" shrinkToFit="false"/>
      <protection locked="true" hidden="false"/>
    </xf>
    <xf numFmtId="164" fontId="39" fillId="0" borderId="36" xfId="0" applyFont="true" applyBorder="true" applyAlignment="true" applyProtection="true">
      <alignment horizontal="general" vertical="center" textRotation="0" wrapText="false" indent="0" shrinkToFit="false"/>
      <protection locked="true" hidden="false"/>
    </xf>
    <xf numFmtId="168" fontId="39" fillId="0" borderId="109" xfId="0" applyFont="true" applyBorder="true" applyAlignment="true" applyProtection="true">
      <alignment horizontal="general" vertical="center" textRotation="0" wrapText="false" indent="0" shrinkToFit="false"/>
      <protection locked="true" hidden="false"/>
    </xf>
    <xf numFmtId="164" fontId="39" fillId="0" borderId="24" xfId="0" applyFont="true" applyBorder="true" applyAlignment="true" applyProtection="true">
      <alignment horizontal="general" vertical="center" textRotation="0" wrapText="false" indent="0" shrinkToFit="false"/>
      <protection locked="true" hidden="false"/>
    </xf>
    <xf numFmtId="164" fontId="39" fillId="0" borderId="26" xfId="0" applyFont="true" applyBorder="true" applyAlignment="true" applyProtection="true">
      <alignment horizontal="general" vertical="center" textRotation="0" wrapText="false" indent="0" shrinkToFit="false"/>
      <protection locked="true" hidden="false"/>
    </xf>
    <xf numFmtId="168" fontId="39" fillId="0" borderId="28" xfId="0" applyFont="true" applyBorder="true" applyAlignment="true" applyProtection="true">
      <alignment horizontal="general" vertical="center" textRotation="0" wrapText="false" indent="0" shrinkToFit="false"/>
      <protection locked="true" hidden="false"/>
    </xf>
    <xf numFmtId="164" fontId="39" fillId="0" borderId="27" xfId="0" applyFont="true" applyBorder="true" applyAlignment="true" applyProtection="true">
      <alignment horizontal="general" vertical="center" textRotation="0" wrapText="false" indent="0" shrinkToFit="false"/>
      <protection locked="true" hidden="false"/>
    </xf>
    <xf numFmtId="164" fontId="39" fillId="0" borderId="113" xfId="0" applyFont="true" applyBorder="true" applyAlignment="true" applyProtection="true">
      <alignment horizontal="general" vertical="center" textRotation="0" wrapText="false" indent="0" shrinkToFit="false"/>
      <protection locked="true" hidden="false"/>
    </xf>
    <xf numFmtId="164" fontId="39" fillId="0" borderId="117" xfId="66" applyFont="true" applyBorder="true" applyAlignment="true" applyProtection="true">
      <alignment horizontal="general" vertical="center" textRotation="0" wrapText="false" indent="0" shrinkToFit="false"/>
      <protection locked="true" hidden="false"/>
    </xf>
    <xf numFmtId="165" fontId="39" fillId="0" borderId="64" xfId="66" applyFont="true" applyBorder="true" applyAlignment="true" applyProtection="true">
      <alignment horizontal="general" vertical="center" textRotation="0" wrapText="false" indent="0" shrinkToFit="false"/>
      <protection locked="true" hidden="false"/>
    </xf>
    <xf numFmtId="164" fontId="39" fillId="0" borderId="22" xfId="0" applyFont="true" applyBorder="true" applyAlignment="true" applyProtection="true">
      <alignment horizontal="general" vertical="center" textRotation="0" wrapText="false" indent="0" shrinkToFit="false"/>
      <protection locked="true" hidden="false"/>
    </xf>
    <xf numFmtId="164" fontId="39" fillId="0" borderId="21" xfId="0" applyFont="true" applyBorder="true" applyAlignment="true" applyProtection="true">
      <alignment horizontal="general" vertical="center" textRotation="0" wrapText="false" indent="0" shrinkToFit="false"/>
      <protection locked="true" hidden="false"/>
    </xf>
    <xf numFmtId="168" fontId="39" fillId="0" borderId="64" xfId="0" applyFont="true" applyBorder="true" applyAlignment="true" applyProtection="true">
      <alignment horizontal="general" vertical="center" textRotation="0" wrapText="false" indent="0" shrinkToFit="false"/>
      <protection locked="true" hidden="false"/>
    </xf>
    <xf numFmtId="164" fontId="39" fillId="0" borderId="106" xfId="0" applyFont="true" applyBorder="true" applyAlignment="true" applyProtection="true">
      <alignment horizontal="general" vertical="center" textRotation="0" wrapText="false" indent="0" shrinkToFit="false"/>
      <protection locked="true" hidden="false"/>
    </xf>
    <xf numFmtId="164" fontId="39" fillId="0" borderId="93" xfId="0" applyFont="true" applyBorder="true" applyAlignment="true" applyProtection="true">
      <alignment horizontal="general" vertical="center" textRotation="0" wrapText="false" indent="0" shrinkToFit="false"/>
      <protection locked="true" hidden="false"/>
    </xf>
    <xf numFmtId="177" fontId="39" fillId="0" borderId="118" xfId="19" applyFont="true" applyBorder="true" applyAlignment="true" applyProtection="true">
      <alignment horizontal="general" vertical="center" textRotation="0" wrapText="true" indent="0" shrinkToFit="false"/>
      <protection locked="true" hidden="false"/>
    </xf>
    <xf numFmtId="177" fontId="39" fillId="0" borderId="35" xfId="19" applyFont="true" applyBorder="true" applyAlignment="true" applyProtection="true">
      <alignment horizontal="general" vertical="center" textRotation="0" wrapText="true" indent="0" shrinkToFit="false"/>
      <protection locked="true" hidden="false"/>
    </xf>
    <xf numFmtId="177" fontId="39" fillId="0" borderId="119" xfId="19" applyFont="true" applyBorder="true" applyAlignment="true" applyProtection="true">
      <alignment horizontal="general" vertical="center" textRotation="0" wrapText="true" indent="0" shrinkToFit="false"/>
      <protection locked="true" hidden="false"/>
    </xf>
    <xf numFmtId="164" fontId="53" fillId="0" borderId="118" xfId="0" applyFont="true" applyBorder="true" applyAlignment="true" applyProtection="true">
      <alignment horizontal="general" vertical="center" textRotation="0" wrapText="false" indent="0" shrinkToFit="false"/>
      <protection locked="true" hidden="false"/>
    </xf>
    <xf numFmtId="164" fontId="39" fillId="0" borderId="108" xfId="0" applyFont="true" applyBorder="true" applyAlignment="true" applyProtection="true">
      <alignment horizontal="left" vertical="center" textRotation="0" wrapText="true" indent="0" shrinkToFit="false"/>
      <protection locked="true" hidden="false"/>
    </xf>
    <xf numFmtId="164" fontId="39" fillId="0" borderId="119" xfId="0" applyFont="true" applyBorder="true" applyAlignment="true" applyProtection="true">
      <alignment horizontal="left" vertical="center" textRotation="0" wrapText="true" indent="0" shrinkToFit="false"/>
      <protection locked="true" hidden="false"/>
    </xf>
    <xf numFmtId="164" fontId="39" fillId="0" borderId="64" xfId="19" applyFont="true" applyBorder="true" applyAlignment="true" applyProtection="true">
      <alignment horizontal="center" vertical="center" textRotation="0" wrapText="true" indent="0" shrinkToFit="false"/>
      <protection locked="true" hidden="false"/>
    </xf>
    <xf numFmtId="164" fontId="39" fillId="0" borderId="88" xfId="0" applyFont="true" applyBorder="true" applyAlignment="true" applyProtection="true">
      <alignment horizontal="left" vertical="center" textRotation="0" wrapText="true" indent="0" shrinkToFit="false"/>
      <protection locked="true" hidden="false"/>
    </xf>
    <xf numFmtId="164" fontId="39" fillId="0" borderId="59" xfId="56" applyFont="true" applyBorder="true" applyAlignment="true" applyProtection="true">
      <alignment horizontal="left" vertical="center" textRotation="0" wrapText="true" indent="0" shrinkToFit="false"/>
      <protection locked="true" hidden="false"/>
    </xf>
    <xf numFmtId="177" fontId="39" fillId="0" borderId="20" xfId="19" applyFont="true" applyBorder="true" applyAlignment="true" applyProtection="true">
      <alignment horizontal="general" vertical="center" textRotation="0" wrapText="true" indent="0" shrinkToFit="false"/>
      <protection locked="true" hidden="false"/>
    </xf>
    <xf numFmtId="177" fontId="39" fillId="0" borderId="120" xfId="19" applyFont="true" applyBorder="true" applyAlignment="true" applyProtection="true">
      <alignment horizontal="general" vertical="center" textRotation="0" wrapText="true" indent="0" shrinkToFit="false"/>
      <protection locked="true" hidden="false"/>
    </xf>
    <xf numFmtId="177" fontId="39" fillId="0" borderId="88" xfId="19" applyFont="true" applyBorder="true" applyAlignment="true" applyProtection="true">
      <alignment horizontal="general" vertical="center" textRotation="0" wrapText="true" indent="0" shrinkToFit="false"/>
      <protection locked="true" hidden="false"/>
    </xf>
    <xf numFmtId="164" fontId="53" fillId="0" borderId="20" xfId="0" applyFont="true" applyBorder="true" applyAlignment="true" applyProtection="true">
      <alignment horizontal="general" vertical="center" textRotation="0" wrapText="false" indent="0" shrinkToFit="false"/>
      <protection locked="true" hidden="false"/>
    </xf>
    <xf numFmtId="167" fontId="39" fillId="0" borderId="119" xfId="0" applyFont="true" applyBorder="true" applyAlignment="true" applyProtection="true">
      <alignment horizontal="general" vertical="center" textRotation="0" wrapText="false" indent="0" shrinkToFit="false"/>
      <protection locked="true" hidden="false"/>
    </xf>
    <xf numFmtId="177" fontId="39" fillId="0" borderId="117" xfId="19" applyFont="true" applyBorder="true" applyAlignment="true" applyProtection="true">
      <alignment horizontal="right" vertical="center" textRotation="0" wrapText="true" indent="0" shrinkToFit="false"/>
      <protection locked="true" hidden="false"/>
    </xf>
    <xf numFmtId="177" fontId="39" fillId="0" borderId="21" xfId="19" applyFont="true" applyBorder="true" applyAlignment="true" applyProtection="true">
      <alignment horizontal="right" vertical="center" textRotation="0" wrapText="true" indent="0" shrinkToFit="false"/>
      <protection locked="true" hidden="false"/>
    </xf>
    <xf numFmtId="177" fontId="115" fillId="0" borderId="21" xfId="19" applyFont="true" applyBorder="true" applyAlignment="true" applyProtection="true">
      <alignment horizontal="general" vertical="center" textRotation="0" wrapText="true" indent="0" shrinkToFit="false"/>
      <protection locked="true" hidden="false"/>
    </xf>
    <xf numFmtId="177" fontId="115" fillId="0" borderId="44" xfId="19" applyFont="true" applyBorder="true" applyAlignment="true" applyProtection="true">
      <alignment horizontal="general" vertical="center" textRotation="0" wrapText="true" indent="0" shrinkToFit="false"/>
      <protection locked="true" hidden="false"/>
    </xf>
    <xf numFmtId="177" fontId="39" fillId="0" borderId="0" xfId="19" applyFont="true" applyBorder="true" applyAlignment="true" applyProtection="true">
      <alignment horizontal="general" vertical="center" textRotation="0" wrapText="true" indent="0" shrinkToFit="false"/>
      <protection locked="true" hidden="false"/>
    </xf>
    <xf numFmtId="165" fontId="39" fillId="0" borderId="26" xfId="19" applyFont="true" applyBorder="true" applyAlignment="true" applyProtection="true">
      <alignment horizontal="general" vertical="center" textRotation="0" wrapText="false" indent="0" shrinkToFit="false"/>
      <protection locked="true" hidden="false"/>
    </xf>
    <xf numFmtId="164" fontId="39" fillId="0" borderId="95" xfId="0" applyFont="true" applyBorder="true" applyAlignment="true" applyProtection="true">
      <alignment horizontal="general" vertical="center" textRotation="0" wrapText="false" indent="0" shrinkToFit="false"/>
      <protection locked="true" hidden="false"/>
    </xf>
    <xf numFmtId="164" fontId="39" fillId="0" borderId="15" xfId="56" applyFont="true" applyBorder="true" applyAlignment="true" applyProtection="true">
      <alignment horizontal="general" vertical="center" textRotation="0" wrapText="true" indent="0" shrinkToFit="false"/>
      <protection locked="true" hidden="false"/>
    </xf>
    <xf numFmtId="164" fontId="39" fillId="0" borderId="110" xfId="56" applyFont="true" applyBorder="true" applyAlignment="true" applyProtection="true">
      <alignment horizontal="left" vertical="center" textRotation="0" wrapText="true" indent="0" shrinkToFit="false"/>
      <protection locked="true" hidden="false"/>
    </xf>
    <xf numFmtId="177" fontId="39" fillId="0" borderId="24" xfId="19" applyFont="true" applyBorder="true" applyAlignment="true" applyProtection="true">
      <alignment horizontal="general" vertical="center" textRotation="0" wrapText="true" indent="0" shrinkToFit="false"/>
      <protection locked="true" hidden="false"/>
    </xf>
    <xf numFmtId="177" fontId="39" fillId="0" borderId="25" xfId="19" applyFont="true" applyBorder="true" applyAlignment="true" applyProtection="true">
      <alignment horizontal="general" vertical="center" textRotation="0" wrapText="true" indent="0" shrinkToFit="false"/>
      <protection locked="true" hidden="false"/>
    </xf>
    <xf numFmtId="177" fontId="39" fillId="0" borderId="86" xfId="19" applyFont="true" applyBorder="true" applyAlignment="true" applyProtection="true">
      <alignment horizontal="general" vertical="center" textRotation="0" wrapText="true" indent="0" shrinkToFit="false"/>
      <protection locked="true" hidden="false"/>
    </xf>
    <xf numFmtId="177" fontId="39" fillId="0" borderId="61" xfId="19" applyFont="true" applyBorder="true" applyAlignment="true" applyProtection="true">
      <alignment horizontal="general" vertical="center" textRotation="0" wrapText="true" indent="0" shrinkToFit="false"/>
      <protection locked="true" hidden="false"/>
    </xf>
    <xf numFmtId="164" fontId="53" fillId="0" borderId="43" xfId="0" applyFont="true" applyBorder="true" applyAlignment="true" applyProtection="true">
      <alignment horizontal="general" vertical="center" textRotation="0" wrapText="false" indent="0" shrinkToFit="false"/>
      <protection locked="true" hidden="false"/>
    </xf>
    <xf numFmtId="167" fontId="39" fillId="0" borderId="95" xfId="0" applyFont="true" applyBorder="true" applyAlignment="true" applyProtection="true">
      <alignment horizontal="general" vertical="center" textRotation="0" wrapText="false" indent="0" shrinkToFit="false"/>
      <protection locked="true" hidden="false"/>
    </xf>
    <xf numFmtId="165" fontId="39" fillId="0" borderId="28" xfId="19" applyFont="true" applyBorder="true" applyAlignment="true" applyProtection="true">
      <alignment horizontal="general" vertical="center" textRotation="0" wrapText="false" indent="0" shrinkToFit="false"/>
      <protection locked="true" hidden="false"/>
    </xf>
    <xf numFmtId="164" fontId="39" fillId="0" borderId="112" xfId="56" applyFont="true" applyBorder="true" applyAlignment="true" applyProtection="true">
      <alignment horizontal="left" vertical="center" textRotation="0" wrapText="true" indent="0" shrinkToFit="false"/>
      <protection locked="true" hidden="false"/>
    </xf>
    <xf numFmtId="177" fontId="39" fillId="0" borderId="27" xfId="19" applyFont="true" applyBorder="true" applyAlignment="true" applyProtection="true">
      <alignment horizontal="general" vertical="center" textRotation="0" wrapText="true" indent="0" shrinkToFit="false"/>
      <protection locked="true" hidden="false"/>
    </xf>
    <xf numFmtId="177" fontId="39" fillId="0" borderId="10" xfId="19" applyFont="true" applyBorder="true" applyAlignment="true" applyProtection="true">
      <alignment horizontal="general" vertical="center" textRotation="0" wrapText="true" indent="0" shrinkToFit="false"/>
      <protection locked="true" hidden="false"/>
    </xf>
    <xf numFmtId="177" fontId="39" fillId="0" borderId="16" xfId="19" applyFont="true" applyBorder="true" applyAlignment="true" applyProtection="true">
      <alignment horizontal="general" vertical="center" textRotation="0" wrapText="true" indent="0" shrinkToFit="false"/>
      <protection locked="true" hidden="false"/>
    </xf>
    <xf numFmtId="164" fontId="53" fillId="0" borderId="114" xfId="0" applyFont="true" applyBorder="true" applyAlignment="true" applyProtection="true">
      <alignment horizontal="general" vertical="center" textRotation="0" wrapText="false" indent="0" shrinkToFit="false"/>
      <protection locked="true" hidden="false"/>
    </xf>
    <xf numFmtId="177" fontId="115" fillId="0" borderId="112" xfId="0" applyFont="true" applyBorder="true" applyAlignment="true" applyProtection="true">
      <alignment horizontal="general" vertical="center" textRotation="0" wrapText="true" indent="0" shrinkToFit="false"/>
      <protection locked="true" hidden="false"/>
    </xf>
    <xf numFmtId="177" fontId="39" fillId="0" borderId="11" xfId="19" applyFont="true" applyBorder="true" applyAlignment="true" applyProtection="true">
      <alignment horizontal="general" vertical="center" textRotation="0" wrapText="true" indent="0" shrinkToFit="false"/>
      <protection locked="true" hidden="false"/>
    </xf>
    <xf numFmtId="177" fontId="115" fillId="0" borderId="121" xfId="0" applyFont="true" applyBorder="true" applyAlignment="true" applyProtection="true">
      <alignment horizontal="general" vertical="center" textRotation="0" wrapText="true" indent="0" shrinkToFit="false"/>
      <protection locked="true" hidden="false"/>
    </xf>
    <xf numFmtId="164" fontId="39" fillId="0" borderId="93" xfId="19" applyFont="true" applyBorder="true" applyAlignment="true" applyProtection="true">
      <alignment horizontal="center" vertical="center" textRotation="0" wrapText="true" indent="0" shrinkToFit="false"/>
      <protection locked="true" hidden="false"/>
    </xf>
    <xf numFmtId="177" fontId="39" fillId="0" borderId="109" xfId="48" applyFont="true" applyBorder="true" applyAlignment="true" applyProtection="true">
      <alignment horizontal="general" vertical="center" textRotation="0" wrapText="true" indent="0" shrinkToFit="false"/>
      <protection locked="true" hidden="false"/>
    </xf>
    <xf numFmtId="164" fontId="39" fillId="0" borderId="88" xfId="0" applyFont="true" applyBorder="true" applyAlignment="true" applyProtection="true">
      <alignment horizontal="general" vertical="center" textRotation="0" wrapText="false" indent="0" shrinkToFit="false"/>
      <protection locked="true" hidden="false"/>
    </xf>
    <xf numFmtId="164" fontId="39" fillId="0" borderId="47" xfId="56" applyFont="true" applyBorder="true" applyAlignment="true" applyProtection="true">
      <alignment horizontal="left" vertical="center" textRotation="0" wrapText="true" indent="0" shrinkToFit="false"/>
      <protection locked="true" hidden="false"/>
    </xf>
    <xf numFmtId="177" fontId="39" fillId="0" borderId="90" xfId="48" applyFont="true" applyBorder="true" applyAlignment="true" applyProtection="true">
      <alignment horizontal="general" vertical="center" textRotation="0" wrapText="true" indent="0" shrinkToFit="false"/>
      <protection locked="true" hidden="false"/>
    </xf>
    <xf numFmtId="177" fontId="39" fillId="0" borderId="91" xfId="48" applyFont="true" applyBorder="true" applyAlignment="true" applyProtection="true">
      <alignment horizontal="general" vertical="center" textRotation="0" wrapText="true" indent="0" shrinkToFit="false"/>
      <protection locked="true" hidden="false"/>
    </xf>
    <xf numFmtId="177" fontId="39" fillId="0" borderId="93" xfId="48" applyFont="true" applyBorder="true" applyAlignment="true" applyProtection="true">
      <alignment horizontal="general" vertical="center" textRotation="0" wrapText="true" indent="0" shrinkToFit="false"/>
      <protection locked="true" hidden="false"/>
    </xf>
    <xf numFmtId="164" fontId="39" fillId="0" borderId="59" xfId="0" applyFont="true" applyBorder="true" applyAlignment="true" applyProtection="true">
      <alignment horizontal="general" vertical="center" textRotation="0" wrapText="false" indent="0" shrinkToFit="false"/>
      <protection locked="true" hidden="false"/>
    </xf>
    <xf numFmtId="168" fontId="39" fillId="0" borderId="50" xfId="0" applyFont="true" applyBorder="true" applyAlignment="true" applyProtection="true">
      <alignment horizontal="left" vertical="center" textRotation="0" wrapText="true" indent="0" shrinkToFit="false"/>
      <protection locked="true" hidden="false"/>
    </xf>
    <xf numFmtId="177" fontId="39" fillId="0" borderId="122" xfId="19" applyFont="true" applyBorder="true" applyAlignment="true" applyProtection="true">
      <alignment horizontal="general" vertical="center" textRotation="0" wrapText="true" indent="0" shrinkToFit="false"/>
      <protection locked="true" hidden="false"/>
    </xf>
    <xf numFmtId="177" fontId="39" fillId="0" borderId="92" xfId="19" applyFont="true" applyBorder="true" applyAlignment="true" applyProtection="true">
      <alignment horizontal="general" vertical="center" textRotation="0" wrapText="true" indent="0" shrinkToFit="false"/>
      <protection locked="true" hidden="false"/>
    </xf>
    <xf numFmtId="164" fontId="0" fillId="0" borderId="115" xfId="0" applyFont="true" applyBorder="true" applyAlignment="true" applyProtection="true">
      <alignment horizontal="general" vertical="center" textRotation="0" wrapText="false" indent="0" shrinkToFit="false"/>
      <protection locked="true" hidden="false"/>
    </xf>
    <xf numFmtId="164" fontId="39" fillId="0" borderId="47" xfId="0" applyFont="true" applyBorder="true" applyAlignment="true" applyProtection="true">
      <alignment horizontal="general" vertical="center" textRotation="0" wrapText="false" indent="0" shrinkToFit="false"/>
      <protection locked="true" hidden="false"/>
    </xf>
    <xf numFmtId="167" fontId="39" fillId="0" borderId="47" xfId="0" applyFont="true" applyBorder="true" applyAlignment="true" applyProtection="true">
      <alignment horizontal="general" vertical="center" textRotation="0" wrapText="false" indent="0" shrinkToFit="false"/>
      <protection locked="true" hidden="false"/>
    </xf>
    <xf numFmtId="177" fontId="39" fillId="0" borderId="123" xfId="19" applyFont="true" applyBorder="true" applyAlignment="true" applyProtection="true">
      <alignment horizontal="general" vertical="center" textRotation="0" wrapText="true" indent="0" shrinkToFit="false"/>
      <protection locked="true" hidden="false"/>
    </xf>
    <xf numFmtId="177" fontId="39" fillId="0" borderId="89" xfId="19" applyFont="true" applyBorder="true" applyAlignment="true" applyProtection="true">
      <alignment horizontal="general" vertical="center" textRotation="0" wrapText="true" indent="0" shrinkToFit="false"/>
      <protection locked="true" hidden="false"/>
    </xf>
    <xf numFmtId="177" fontId="39" fillId="0" borderId="93" xfId="19" applyFont="true" applyBorder="true" applyAlignment="true" applyProtection="true">
      <alignment horizontal="general" vertical="center" textRotation="0" wrapText="true" indent="0" shrinkToFit="false"/>
      <protection locked="true" hidden="false"/>
    </xf>
    <xf numFmtId="177" fontId="39" fillId="0" borderId="49" xfId="19" applyFont="true" applyBorder="true" applyAlignment="true" applyProtection="true">
      <alignment horizontal="general" vertical="center" textRotation="0" wrapText="true" indent="0" shrinkToFit="false"/>
      <protection locked="true" hidden="false"/>
    </xf>
    <xf numFmtId="164" fontId="39" fillId="0" borderId="0" xfId="0" applyFont="true" applyBorder="true" applyAlignment="true" applyProtection="true">
      <alignment horizontal="left" vertical="center" textRotation="0" wrapText="true" indent="0" shrinkToFit="false"/>
      <protection locked="true" hidden="false"/>
    </xf>
    <xf numFmtId="168" fontId="39" fillId="0" borderId="112" xfId="0" applyFont="true" applyBorder="true" applyAlignment="true" applyProtection="true">
      <alignment horizontal="left" vertical="center" textRotation="0" wrapText="true" indent="0" shrinkToFit="false"/>
      <protection locked="true" hidden="false"/>
    </xf>
    <xf numFmtId="177" fontId="39" fillId="0" borderId="36" xfId="19" applyFont="true" applyBorder="true" applyAlignment="true" applyProtection="true">
      <alignment horizontal="general" vertical="center" textRotation="0" wrapText="true" indent="0" shrinkToFit="false"/>
      <protection locked="true" hidden="false"/>
    </xf>
    <xf numFmtId="177" fontId="39" fillId="0" borderId="32" xfId="19" applyFont="true" applyBorder="true" applyAlignment="true" applyProtection="true">
      <alignment horizontal="general" vertical="center" textRotation="0" wrapText="true" indent="0" shrinkToFit="false"/>
      <protection locked="true" hidden="false"/>
    </xf>
    <xf numFmtId="164" fontId="0" fillId="0" borderId="112" xfId="0" applyFont="true" applyBorder="true" applyAlignment="true" applyProtection="true">
      <alignment horizontal="general" vertical="center" textRotation="0" wrapText="false" indent="0" shrinkToFit="false"/>
      <protection locked="true" hidden="false"/>
    </xf>
    <xf numFmtId="177" fontId="39" fillId="0" borderId="26" xfId="19" applyFont="true" applyBorder="true" applyAlignment="true" applyProtection="true">
      <alignment horizontal="general" vertical="center" textRotation="0" wrapText="true" indent="0" shrinkToFit="false"/>
      <protection locked="true" hidden="false"/>
    </xf>
    <xf numFmtId="164" fontId="39" fillId="0" borderId="0" xfId="0" applyFont="true" applyBorder="true" applyAlignment="true" applyProtection="true">
      <alignment horizontal="left" vertical="top" textRotation="0" wrapText="true" indent="0" shrinkToFit="false"/>
      <protection locked="true" hidden="false"/>
    </xf>
    <xf numFmtId="168" fontId="39" fillId="0" borderId="114" xfId="0" applyFont="true" applyBorder="true" applyAlignment="true" applyProtection="true">
      <alignment horizontal="left" vertical="center" textRotation="0" wrapText="true" indent="0" shrinkToFit="false"/>
      <protection locked="true" hidden="false"/>
    </xf>
    <xf numFmtId="164" fontId="0" fillId="0" borderId="114" xfId="0" applyFont="true" applyBorder="true" applyAlignment="true" applyProtection="true">
      <alignment horizontal="general" vertical="center" textRotation="0" wrapText="false" indent="0" shrinkToFit="false"/>
      <protection locked="true" hidden="false"/>
    </xf>
    <xf numFmtId="177" fontId="39" fillId="0" borderId="28" xfId="19" applyFont="true" applyBorder="true" applyAlignment="true" applyProtection="true">
      <alignment horizontal="general" vertical="center" textRotation="0" wrapText="true" indent="0" shrinkToFit="false"/>
      <protection locked="true" hidden="false"/>
    </xf>
    <xf numFmtId="164" fontId="39" fillId="0" borderId="27" xfId="0" applyFont="true" applyBorder="true" applyAlignment="true" applyProtection="true">
      <alignment horizontal="left" vertical="center" textRotation="0" wrapText="true" indent="0" shrinkToFit="false"/>
      <protection locked="true" hidden="false"/>
    </xf>
    <xf numFmtId="164" fontId="39" fillId="0" borderId="106" xfId="0" applyFont="true" applyBorder="true" applyAlignment="true" applyProtection="true">
      <alignment horizontal="left" vertical="center" textRotation="0" wrapText="true" indent="0" shrinkToFit="false"/>
      <protection locked="true" hidden="false"/>
    </xf>
    <xf numFmtId="164" fontId="39" fillId="0" borderId="20" xfId="0" applyFont="true" applyBorder="true" applyAlignment="true" applyProtection="true">
      <alignment horizontal="left" vertical="center" textRotation="0" wrapText="true" indent="0" shrinkToFit="false"/>
      <protection locked="true" hidden="false"/>
    </xf>
    <xf numFmtId="168" fontId="39" fillId="0" borderId="115" xfId="0" applyFont="true" applyBorder="true" applyAlignment="true" applyProtection="true">
      <alignment horizontal="left" vertical="center" textRotation="0" wrapText="true" indent="0" shrinkToFit="false"/>
      <protection locked="true" hidden="false"/>
    </xf>
    <xf numFmtId="177" fontId="39" fillId="0" borderId="91" xfId="19" applyFont="true" applyBorder="true" applyAlignment="true" applyProtection="true">
      <alignment horizontal="general" vertical="center" textRotation="0" wrapText="true" indent="0" shrinkToFit="false"/>
      <protection locked="true" hidden="false"/>
    </xf>
    <xf numFmtId="164" fontId="39" fillId="0" borderId="47" xfId="0" applyFont="true" applyBorder="true" applyAlignment="true" applyProtection="true">
      <alignment horizontal="left" vertical="center" textRotation="0" wrapText="true" indent="0" shrinkToFit="false"/>
      <protection locked="true" hidden="false"/>
    </xf>
    <xf numFmtId="177" fontId="39" fillId="0" borderId="106" xfId="19" applyFont="true" applyBorder="true" applyAlignment="true" applyProtection="true">
      <alignment horizontal="general" vertical="center" textRotation="0" wrapText="true" indent="0" shrinkToFit="false"/>
      <protection locked="true" hidden="false"/>
    </xf>
    <xf numFmtId="164" fontId="39" fillId="0" borderId="104" xfId="59" applyFont="true" applyBorder="true" applyAlignment="true" applyProtection="true">
      <alignment horizontal="general" vertical="center" textRotation="0" wrapText="false" indent="0" shrinkToFit="false"/>
      <protection locked="true" hidden="false"/>
    </xf>
    <xf numFmtId="164" fontId="39" fillId="0" borderId="15" xfId="59" applyFont="true" applyBorder="true" applyAlignment="true" applyProtection="true">
      <alignment horizontal="general" vertical="center" textRotation="0" wrapText="false" indent="0" shrinkToFit="false"/>
      <protection locked="true" hidden="false"/>
    </xf>
    <xf numFmtId="164" fontId="39" fillId="0" borderId="90" xfId="59" applyFont="true" applyBorder="true" applyAlignment="true" applyProtection="true">
      <alignment horizontal="general" vertical="center" textRotation="0" wrapText="false" indent="0" shrinkToFit="false"/>
      <protection locked="true" hidden="false"/>
    </xf>
    <xf numFmtId="164" fontId="39" fillId="0" borderId="116" xfId="0" applyFont="true" applyBorder="true" applyAlignment="true" applyProtection="true">
      <alignment horizontal="general" vertical="center" textRotation="0" wrapText="false" indent="0" shrinkToFit="false"/>
      <protection locked="true" hidden="false"/>
    </xf>
    <xf numFmtId="164" fontId="39" fillId="0" borderId="63" xfId="59" applyFont="true" applyBorder="true" applyAlignment="true" applyProtection="true">
      <alignment horizontal="general" vertical="center" textRotation="0" wrapText="false" indent="0" shrinkToFit="false"/>
      <protection locked="true" hidden="false"/>
    </xf>
    <xf numFmtId="164" fontId="39" fillId="0" borderId="22" xfId="59" applyFont="true" applyBorder="true" applyAlignment="true" applyProtection="true">
      <alignment horizontal="general" vertical="center" textRotation="0" wrapText="false" indent="0" shrinkToFit="false"/>
      <protection locked="true" hidden="false"/>
    </xf>
    <xf numFmtId="164" fontId="39" fillId="0" borderId="117" xfId="0" applyFont="true" applyBorder="true" applyAlignment="true" applyProtection="true">
      <alignment horizontal="general" vertical="center" textRotation="0" wrapText="false" indent="0" shrinkToFit="false"/>
      <protection locked="true" hidden="false"/>
    </xf>
    <xf numFmtId="164" fontId="39" fillId="0" borderId="15" xfId="66" applyFont="true" applyBorder="true" applyAlignment="true" applyProtection="true">
      <alignment horizontal="general" vertical="center" textRotation="0" wrapText="false" indent="0" shrinkToFit="false"/>
      <protection locked="true" hidden="false"/>
    </xf>
    <xf numFmtId="164" fontId="39" fillId="0" borderId="90" xfId="66" applyFont="true" applyBorder="true" applyAlignment="true" applyProtection="true">
      <alignment horizontal="general" vertical="center" textRotation="0" wrapText="false" indent="0" shrinkToFit="false"/>
      <protection locked="true" hidden="false"/>
    </xf>
    <xf numFmtId="165" fontId="39" fillId="0" borderId="85" xfId="66" applyFont="true" applyBorder="true" applyAlignment="true" applyProtection="true">
      <alignment horizontal="general" vertical="center" textRotation="0" wrapText="false" indent="0" shrinkToFit="false"/>
      <protection locked="true" hidden="false"/>
    </xf>
    <xf numFmtId="164" fontId="39" fillId="0" borderId="83" xfId="66" applyFont="true" applyBorder="true" applyAlignment="true" applyProtection="true">
      <alignment horizontal="general" vertical="center" textRotation="0" wrapText="false" indent="0" shrinkToFit="false"/>
      <protection locked="true" hidden="false"/>
    </xf>
    <xf numFmtId="164" fontId="39" fillId="0" borderId="84" xfId="66" applyFont="true" applyBorder="true" applyAlignment="true" applyProtection="true">
      <alignment horizontal="general" vertical="center" textRotation="0" wrapText="false" indent="0" shrinkToFit="false"/>
      <protection locked="true" hidden="false"/>
    </xf>
    <xf numFmtId="183" fontId="39" fillId="0" borderId="84" xfId="66" applyFont="true" applyBorder="true" applyAlignment="true" applyProtection="true">
      <alignment horizontal="general" vertical="center" textRotation="0" wrapText="false" indent="0" shrinkToFit="false"/>
      <protection locked="true" hidden="false"/>
    </xf>
    <xf numFmtId="183" fontId="39" fillId="0" borderId="85" xfId="66" applyFont="true" applyBorder="true" applyAlignment="true" applyProtection="true">
      <alignment horizontal="general" vertical="center" textRotation="0" wrapText="false" indent="0" shrinkToFit="false"/>
      <protection locked="true" hidden="false"/>
    </xf>
  </cellXfs>
  <cellStyles count="65">
    <cellStyle name="Normal" xfId="0" builtinId="0"/>
    <cellStyle name="Comma" xfId="15" builtinId="3"/>
    <cellStyle name="Comma [0]" xfId="16" builtinId="6"/>
    <cellStyle name="Currency" xfId="17" builtinId="4"/>
    <cellStyle name="Currency [0]" xfId="18" builtinId="7"/>
    <cellStyle name="Percent" xfId="19" builtinId="5"/>
    <cellStyle name="20% - アクセント 1 2" xfId="21"/>
    <cellStyle name="20% - アクセント 2 2" xfId="22"/>
    <cellStyle name="20% - アクセント 3 2" xfId="23"/>
    <cellStyle name="20% - アクセント 4 2" xfId="24"/>
    <cellStyle name="20% - アクセント 5 2" xfId="25"/>
    <cellStyle name="20% - アクセント 6 2" xfId="26"/>
    <cellStyle name="40% - アクセント 1 2" xfId="27"/>
    <cellStyle name="40% - アクセント 2 2" xfId="28"/>
    <cellStyle name="40% - アクセント 3 2" xfId="29"/>
    <cellStyle name="40% - アクセント 4 2" xfId="30"/>
    <cellStyle name="40% - アクセント 5 2" xfId="31"/>
    <cellStyle name="40% - アクセント 6 2" xfId="32"/>
    <cellStyle name="60% - アクセント 1 2" xfId="33"/>
    <cellStyle name="60% - アクセント 2 2" xfId="34"/>
    <cellStyle name="60% - アクセント 3 2" xfId="35"/>
    <cellStyle name="60% - アクセント 4 2" xfId="36"/>
    <cellStyle name="60% - アクセント 5 2" xfId="37"/>
    <cellStyle name="60% - アクセント 6 2" xfId="38"/>
    <cellStyle name="どちらでもない 2" xfId="39"/>
    <cellStyle name="アクセント 1 2" xfId="40"/>
    <cellStyle name="アクセント 2 2" xfId="41"/>
    <cellStyle name="アクセント 3 2" xfId="42"/>
    <cellStyle name="アクセント 4 2" xfId="43"/>
    <cellStyle name="アクセント 5 2" xfId="44"/>
    <cellStyle name="アクセント 6 2" xfId="45"/>
    <cellStyle name="タイトル 2" xfId="46"/>
    <cellStyle name="チェック セル 2" xfId="47"/>
    <cellStyle name="パーセント 2" xfId="48"/>
    <cellStyle name="メモ 2" xfId="49"/>
    <cellStyle name="リンク セル 2" xfId="50"/>
    <cellStyle name="入力 2" xfId="51"/>
    <cellStyle name="出力 2" xfId="52"/>
    <cellStyle name="悪い 2" xfId="53"/>
    <cellStyle name="桁区切り 2" xfId="54"/>
    <cellStyle name="標準 10" xfId="55"/>
    <cellStyle name="標準 2" xfId="56"/>
    <cellStyle name="標準 2 2" xfId="57"/>
    <cellStyle name="標準 2 3" xfId="58"/>
    <cellStyle name="標準 2 4" xfId="59"/>
    <cellStyle name="標準 3" xfId="60"/>
    <cellStyle name="標準 3 2" xfId="61"/>
    <cellStyle name="標準 3 2 2" xfId="62"/>
    <cellStyle name="標準 3 3" xfId="63"/>
    <cellStyle name="標準 3 3 2" xfId="64"/>
    <cellStyle name="標準 3 4" xfId="65"/>
    <cellStyle name="標準 4" xfId="66"/>
    <cellStyle name="標準 4 2" xfId="67"/>
    <cellStyle name="標準 5" xfId="68"/>
    <cellStyle name="良い 2" xfId="69"/>
    <cellStyle name="見出し 1 2" xfId="70"/>
    <cellStyle name="見出し 2 2" xfId="71"/>
    <cellStyle name="見出し 3 2" xfId="72"/>
    <cellStyle name="見出し 4 2" xfId="73"/>
    <cellStyle name="計算 2" xfId="74"/>
    <cellStyle name="説明文 2" xfId="75"/>
    <cellStyle name="警告文 2" xfId="76"/>
    <cellStyle name="集計 2" xfId="77"/>
    <cellStyle name="*unknown*" xfId="20" builtinId="8"/>
    <cellStyle name="Excel Built-in Comma [0]" xfId="78"/>
  </cellStyles>
  <dxfs count="80">
    <dxf>
      <fill>
        <patternFill>
          <bgColor rgb="FFFFFFCC"/>
        </patternFill>
      </fill>
    </dxf>
    <dxf>
      <font>
        <color rgb="FFF2F2F2"/>
      </font>
      <fill>
        <patternFill>
          <bgColor rgb="FFF2F2F2"/>
        </patternFill>
      </fill>
    </dxf>
    <dxf>
      <font>
        <color rgb="FFF2F2F2"/>
      </font>
      <fill>
        <patternFill>
          <bgColor rgb="FFF2F2F2"/>
        </patternFill>
      </fill>
      <border diagonalUp="false" diagonalDown="false">
        <left/>
        <right/>
        <top/>
        <bottom/>
        <diagonal/>
      </border>
    </dxf>
    <dxf>
      <font>
        <color rgb="FFF2F2F2"/>
      </font>
      <fill>
        <patternFill>
          <bgColor rgb="FFF2F2F2"/>
        </patternFill>
      </fill>
    </dxf>
    <dxf>
      <font>
        <color rgb="FFF2F2F2"/>
      </font>
      <fill>
        <patternFill>
          <bgColor rgb="FFF2F2F2"/>
        </patternFill>
      </fill>
      <border diagonalUp="false" diagonalDown="false">
        <left/>
        <right/>
        <top/>
        <bottom/>
        <diagonal/>
      </border>
    </dxf>
    <dxf>
      <font>
        <color rgb="FFF2F2F2"/>
      </font>
      <fill>
        <patternFill>
          <bgColor rgb="FFF2F2F2"/>
        </patternFill>
      </fill>
      <border diagonalUp="false" diagonalDown="false">
        <left/>
        <right/>
        <top/>
        <bottom/>
        <diagonal/>
      </border>
    </dxf>
    <dxf>
      <fill>
        <patternFill>
          <bgColor rgb="FFF2F2F2"/>
        </patternFill>
      </fill>
    </dxf>
    <dxf>
      <font>
        <color rgb="FFF2F2F2"/>
      </font>
      <fill>
        <patternFill>
          <bgColor rgb="FFF2F2F2"/>
        </patternFill>
      </fill>
      <border diagonalUp="false" diagonalDown="false">
        <left/>
        <right/>
        <top/>
        <bottom/>
        <diagonal/>
      </border>
    </dxf>
    <dxf>
      <font>
        <color rgb="FFDDD9C3"/>
      </font>
      <fill>
        <patternFill>
          <bgColor rgb="FFDDD9C3"/>
        </patternFill>
      </fill>
      <border diagonalUp="false" diagonalDown="false">
        <left/>
        <right/>
        <top/>
        <bottom/>
        <diagonal/>
      </border>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ont>
        <color rgb="FFF2F2F2"/>
      </font>
      <fill>
        <patternFill>
          <bgColor rgb="FFF2F2F2"/>
        </patternFill>
      </fill>
    </dxf>
    <dxf>
      <font>
        <color rgb="FFF2F2F2"/>
      </font>
      <fill>
        <patternFill>
          <bgColor rgb="FFF2F2F2"/>
        </patternFill>
      </fill>
    </dxf>
    <dxf>
      <font>
        <color rgb="FFF2F2F2"/>
      </font>
      <fill>
        <patternFill>
          <bgColor rgb="FFF2F2F2"/>
        </patternFill>
      </fill>
    </dxf>
    <dxf>
      <font>
        <color rgb="FFF2F2F2"/>
      </font>
      <fill>
        <patternFill>
          <bgColor rgb="FFF2F2F2"/>
        </patternFill>
      </fill>
    </dxf>
    <dxf>
      <font>
        <color rgb="FFF2F2F2"/>
      </font>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style="thin">
          <color rgb="FF7F7F7F"/>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F2F2F2"/>
      </font>
      <fill>
        <patternFill>
          <bgColor rgb="FFF2F2F2"/>
        </patternFill>
      </fill>
      <border diagonalUp="false" diagonalDown="false">
        <left/>
        <right/>
        <top/>
        <bottom/>
        <diagonal/>
      </border>
    </dxf>
    <dxf>
      <font>
        <color rgb="FFF2F2F2"/>
      </font>
      <fill>
        <patternFill>
          <bgColor rgb="FFF2F2F2"/>
        </patternFill>
      </fill>
    </dxf>
    <dxf>
      <fill>
        <patternFill patternType="solid">
          <fgColor rgb="00FFFFFF"/>
        </patternFill>
      </fill>
    </dxf>
    <dxf>
      <fill>
        <patternFill patternType="solid">
          <fgColor rgb="FF7F7F7F"/>
        </patternFill>
      </fill>
    </dxf>
    <dxf>
      <fill>
        <patternFill>
          <bgColor rgb="FF7F7F7F"/>
        </patternFill>
      </fill>
    </dxf>
    <dxf>
      <fill>
        <patternFill>
          <bgColor rgb="FFFFFFFF"/>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7F7F7F"/>
        </patternFill>
      </fill>
    </dxf>
    <dxf>
      <fill>
        <patternFill>
          <bgColor rgb="FFFDEADA"/>
        </patternFill>
      </fill>
    </dxf>
    <dxf>
      <fill>
        <patternFill>
          <bgColor rgb="FFA6A6A6"/>
        </patternFill>
      </fill>
    </dxf>
    <dxf>
      <fill>
        <patternFill>
          <bgColor rgb="FFFDEADA"/>
        </patternFill>
      </fill>
    </dxf>
    <dxf>
      <fill>
        <patternFill>
          <bgColor rgb="FFFFFFFF"/>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A6A6A6"/>
        </patternFill>
      </fill>
    </dxf>
    <dxf>
      <fill>
        <patternFill>
          <bgColor rgb="FFFFFFFF"/>
        </patternFill>
      </fill>
    </dxf>
    <dxf>
      <fill>
        <patternFill>
          <bgColor rgb="FFFDEADA"/>
        </patternFill>
      </fill>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s>
  <colors>
    <indexedColors>
      <rgbColor rgb="FF000000"/>
      <rgbColor rgb="FFFFFFFF"/>
      <rgbColor rgb="FFFF0000"/>
      <rgbColor rgb="FF00FF00"/>
      <rgbColor rgb="FF0000FF"/>
      <rgbColor rgb="FFFFFF00"/>
      <rgbColor rgb="FFFFF2CC"/>
      <rgbColor rgb="FFDCE6F2"/>
      <rgbColor rgb="FF800000"/>
      <rgbColor rgb="FF008000"/>
      <rgbColor rgb="FF000080"/>
      <rgbColor rgb="FF7F7F7F"/>
      <rgbColor rgb="FF800080"/>
      <rgbColor rgb="FFEBF1DE"/>
      <rgbColor rgb="FFC0C0C0"/>
      <rgbColor rgb="FF808080"/>
      <rgbColor rgb="FFA6A6A6"/>
      <rgbColor rgb="FFF2DCDB"/>
      <rgbColor rgb="FFFFFFCC"/>
      <rgbColor rgb="FFCCFFFF"/>
      <rgbColor rgb="FF660066"/>
      <rgbColor rgb="FFFF8080"/>
      <rgbColor rgb="FF0066CC"/>
      <rgbColor rgb="FFCCCCFF"/>
      <rgbColor rgb="FF000080"/>
      <rgbColor rgb="FFFF00FF"/>
      <rgbColor rgb="FFFFC000"/>
      <rgbColor rgb="FFDDD9C3"/>
      <rgbColor rgb="FF800080"/>
      <rgbColor rgb="FF800000"/>
      <rgbColor rgb="FFF2F2F2"/>
      <rgbColor rgb="FF0000FF"/>
      <rgbColor rgb="FFD7E4BD"/>
      <rgbColor rgb="FFDBEEF4"/>
      <rgbColor rgb="FFCCFFCC"/>
      <rgbColor rgb="FFFFFF99"/>
      <rgbColor rgb="FF99CCFF"/>
      <rgbColor rgb="FFFF99CC"/>
      <rgbColor rgb="FFCC99FF"/>
      <rgbColor rgb="FFFFCC99"/>
      <rgbColor rgb="FFE6E0EC"/>
      <rgbColor rgb="FF33CCCC"/>
      <rgbColor rgb="FFA0A0A0"/>
      <rgbColor rgb="FFFFCC00"/>
      <rgbColor rgb="FFFF9900"/>
      <rgbColor rgb="FFFF6600"/>
      <rgbColor rgb="FF595959"/>
      <rgbColor rgb="FF969696"/>
      <rgbColor rgb="FF003366"/>
      <rgbColor rgb="FF339966"/>
      <rgbColor rgb="FF404040"/>
      <rgbColor rgb="FF242424"/>
      <rgbColor rgb="FF993300"/>
      <rgbColor rgb="FFFDEADA"/>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externalLink" Target="externalLinks/externalLink1.xml"/><Relationship Id="rId12" Type="http://schemas.openxmlformats.org/officeDocument/2006/relationships/externalLink" Target="externalLinks/externalLink2.xml"/><Relationship Id="rId13" Type="http://schemas.openxmlformats.org/officeDocument/2006/relationships/externalLink" Target="externalLinks/externalLink3.xml"/><Relationship Id="rId14" Type="http://schemas.openxmlformats.org/officeDocument/2006/relationships/sharedStrings" Target="sharedStrings.xml"/>
</Relationships>
</file>

<file path=xl/ctrlProps/ctrlProps10.xml><?xml version="1.0" encoding="utf-8"?>
<formControlPr xmlns="http://schemas.microsoft.com/office/spreadsheetml/2009/9/main" objectType="CheckBox" autoLine="false" print="true" fmlaLink="別紙様式2-1 （総括表）!$BA$46" lockText="1" noThreeD="1"/>
</file>

<file path=xl/ctrlProps/ctrlProps11.xml><?xml version="1.0" encoding="utf-8"?>
<formControlPr xmlns="http://schemas.microsoft.com/office/spreadsheetml/2009/9/main" objectType="CheckBox" autoLine="false" print="true" fmlaLink="別紙様式2-1 （総括表）!$BA$47" lockText="1" noThreeD="1"/>
</file>

<file path=xl/ctrlProps/ctrlProps12.xml><?xml version="1.0" encoding="utf-8"?>
<formControlPr xmlns="http://schemas.microsoft.com/office/spreadsheetml/2009/9/main" objectType="CheckBox" autoLine="false" print="true" fmlaLink="別紙様式2-1 （総括表）!$BA$48" lockText="1" noThreeD="1"/>
</file>

<file path=xl/ctrlProps/ctrlProps13.xml><?xml version="1.0" encoding="utf-8"?>
<formControlPr xmlns="http://schemas.microsoft.com/office/spreadsheetml/2009/9/main" objectType="CheckBox" autoLine="false" print="true" fmlaLink="別紙様式2-1 （総括表）!$BA$112" lockText="1" noThreeD="1"/>
</file>

<file path=xl/ctrlProps/ctrlProps3.xml><?xml version="1.0" encoding="utf-8"?>
<formControlPr xmlns="http://schemas.microsoft.com/office/spreadsheetml/2009/9/main" objectType="CheckBox" autoLine="false" print="true" fmlaLink="基本情報入力シート!$BA$107" lockText="1" noThreeD="1"/>
</file>

<file path=xl/ctrlProps/ctrlProps4.xml><?xml version="1.0" encoding="utf-8"?>
<formControlPr xmlns="http://schemas.microsoft.com/office/spreadsheetml/2009/9/main" objectType="CheckBox" autoLine="false" print="true" fmlaLink="別紙様式2-1 （総括表）!$BA$108" lockText="1" noThreeD="1"/>
</file>

<file path=xl/ctrlProps/ctrlProps5.xml><?xml version="1.0" encoding="utf-8"?>
<formControlPr xmlns="http://schemas.microsoft.com/office/spreadsheetml/2009/9/main" objectType="CheckBox" autoLine="false" print="true" fmlaLink="別紙様式2-1 （総括表）!$BA$109" lockText="1" noThreeD="1"/>
</file>

<file path=xl/ctrlProps/ctrlProps6.xml><?xml version="1.0" encoding="utf-8"?>
<formControlPr xmlns="http://schemas.microsoft.com/office/spreadsheetml/2009/9/main" objectType="CheckBox" autoLine="false" print="true" fmlaLink="別紙様式2-1 （総括表）!$BA$110" lockText="1" noThreeD="1"/>
</file>

<file path=xl/ctrlProps/ctrlProps7.xml><?xml version="1.0" encoding="utf-8"?>
<formControlPr xmlns="http://schemas.microsoft.com/office/spreadsheetml/2009/9/main" objectType="CheckBox" autoLine="false" print="true" fmlaLink="別紙様式2-1 （総括表）!$BA$111" lockText="1" noThreeD="1"/>
</file>

<file path=xl/ctrlProps/ctrlProps8.xml><?xml version="1.0" encoding="utf-8"?>
<formControlPr xmlns="http://schemas.microsoft.com/office/spreadsheetml/2009/9/main" objectType="CheckBox" autoLine="false" print="true" fmlaLink="別紙様式2-1 （総括表）!$BA$113" lockText="1" noThreeD="1"/>
</file>

<file path=xl/ctrlProps/ctrlProps9.xml><?xml version="1.0" encoding="utf-8"?>
<formControlPr xmlns="http://schemas.microsoft.com/office/spreadsheetml/2009/9/main" objectType="CheckBox" autoLine="false" print="true" fmlaLink="別紙様式2-1 （総括表）!$BA$45" lockText="1" noThreeD="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21</xdr:col>
      <xdr:colOff>8280</xdr:colOff>
      <xdr:row>5</xdr:row>
      <xdr:rowOff>81360</xdr:rowOff>
    </xdr:from>
    <xdr:to>
      <xdr:col>21</xdr:col>
      <xdr:colOff>502920</xdr:colOff>
      <xdr:row>6</xdr:row>
      <xdr:rowOff>78840</xdr:rowOff>
    </xdr:to>
    <xdr:sp>
      <xdr:nvSpPr>
        <xdr:cNvPr id="0" name="矢印: 右 12"/>
        <xdr:cNvSpPr/>
      </xdr:nvSpPr>
      <xdr:spPr>
        <a:xfrm>
          <a:off x="2346840" y="1995840"/>
          <a:ext cx="494640" cy="245160"/>
        </a:xfrm>
        <a:prstGeom prst="rightArrow">
          <a:avLst>
            <a:gd name="adj1" fmla="val 50000"/>
            <a:gd name="adj2" fmla="val 50000"/>
          </a:avLst>
        </a:prstGeom>
        <a:solidFill>
          <a:srgbClr val="ffffff"/>
        </a:solidFill>
        <a:ln w="9525">
          <a:solidFill>
            <a:srgbClr val="eeece1">
              <a:lumMod val="10000"/>
            </a:srgbClr>
          </a:solidFill>
          <a:round/>
        </a:ln>
      </xdr:spPr>
      <xdr:style>
        <a:lnRef idx="0"/>
        <a:fillRef idx="0"/>
        <a:effectRef idx="0"/>
        <a:fontRef idx="minor"/>
      </xdr:style>
    </xdr:sp>
    <xdr:clientData/>
  </xdr:twoCellAnchor>
  <xdr:twoCellAnchor editAs="twoCell">
    <xdr:from>
      <xdr:col>0</xdr:col>
      <xdr:colOff>104760</xdr:colOff>
      <xdr:row>4</xdr:row>
      <xdr:rowOff>223560</xdr:rowOff>
    </xdr:from>
    <xdr:to>
      <xdr:col>14</xdr:col>
      <xdr:colOff>16560</xdr:colOff>
      <xdr:row>6</xdr:row>
      <xdr:rowOff>184680</xdr:rowOff>
    </xdr:to>
    <xdr:sp>
      <xdr:nvSpPr>
        <xdr:cNvPr id="1" name="四角形: 角を丸くする 13"/>
        <xdr:cNvSpPr/>
      </xdr:nvSpPr>
      <xdr:spPr>
        <a:xfrm>
          <a:off x="104760" y="1890360"/>
          <a:ext cx="1289880" cy="456480"/>
        </a:xfrm>
        <a:prstGeom prst="roundRect">
          <a:avLst>
            <a:gd name="adj" fmla="val 16667"/>
          </a:avLst>
        </a:prstGeom>
        <a:solidFill>
          <a:srgbClr val="ffffff"/>
        </a:solidFill>
        <a:ln>
          <a:solidFill>
            <a:srgbClr val="000000"/>
          </a:solidFill>
          <a:round/>
        </a:ln>
      </xdr:spPr>
      <xdr:style>
        <a:lnRef idx="2">
          <a:schemeClr val="dk1"/>
        </a:lnRef>
        <a:fillRef idx="1">
          <a:schemeClr val="lt1"/>
        </a:fillRef>
        <a:effectRef idx="0">
          <a:schemeClr val="dk1"/>
        </a:effectRef>
        <a:fontRef idx="minor"/>
      </xdr:style>
      <xdr:txBody>
        <a:bodyPr vertOverflow="clip" lIns="18360" rIns="0" tIns="0" bIns="0" anchor="ctr" upright="1">
          <a:noAutofit/>
        </a:bodyPr>
        <a:p>
          <a:pPr algn="ctr">
            <a:lnSpc>
              <a:spcPct val="100000"/>
            </a:lnSpc>
          </a:pPr>
          <a:r>
            <a:rPr b="1" lang="ja-JP" sz="1000" spc="-1" strike="noStrike">
              <a:solidFill>
                <a:srgbClr val="000000"/>
              </a:solidFill>
              <a:latin typeface="Calibri"/>
            </a:rPr>
            <a:t>入力及び提出の流れ</a:t>
          </a:r>
          <a:endParaRPr b="0" lang="en-US" sz="1000" spc="-1" strike="noStrike">
            <a:latin typeface="游明朝"/>
          </a:endParaRPr>
        </a:p>
      </xdr:txBody>
    </xdr:sp>
    <xdr:clientData/>
  </xdr:twoCellAnchor>
  <xdr:twoCellAnchor editAs="twoCell">
    <xdr:from>
      <xdr:col>34</xdr:col>
      <xdr:colOff>205200</xdr:colOff>
      <xdr:row>0</xdr:row>
      <xdr:rowOff>348120</xdr:rowOff>
    </xdr:from>
    <xdr:to>
      <xdr:col>36</xdr:col>
      <xdr:colOff>82080</xdr:colOff>
      <xdr:row>3</xdr:row>
      <xdr:rowOff>109800</xdr:rowOff>
    </xdr:to>
    <xdr:sp>
      <xdr:nvSpPr>
        <xdr:cNvPr id="2" name="正方形/長方形 7"/>
        <xdr:cNvSpPr/>
      </xdr:nvSpPr>
      <xdr:spPr>
        <a:xfrm>
          <a:off x="10969560" y="348120"/>
          <a:ext cx="2373840" cy="914040"/>
        </a:xfrm>
        <a:prstGeom prst="rect">
          <a:avLst/>
        </a:prstGeom>
        <a:solidFill>
          <a:srgbClr val="ffffff"/>
        </a:solidFill>
        <a:ln w="12700">
          <a:solidFill>
            <a:srgbClr val="000000"/>
          </a:solidFill>
          <a:round/>
        </a:ln>
      </xdr:spPr>
      <xdr:style>
        <a:lnRef idx="2">
          <a:schemeClr val="dk1"/>
        </a:lnRef>
        <a:fillRef idx="1">
          <a:schemeClr val="lt1"/>
        </a:fillRef>
        <a:effectRef idx="0">
          <a:schemeClr val="dk1"/>
        </a:effectRef>
        <a:fontRef idx="minor"/>
      </xdr:style>
      <xdr:txBody>
        <a:bodyPr horzOverflow="clip" vertOverflow="clip" lIns="18360" rIns="0" tIns="0" bIns="0" anchor="ctr" upright="1">
          <a:noAutofit/>
        </a:bodyPr>
        <a:p>
          <a:pPr>
            <a:lnSpc>
              <a:spcPct val="100000"/>
            </a:lnSpc>
          </a:pPr>
          <a:r>
            <a:rPr b="0" lang="ja-JP" sz="1100" spc="-1" strike="noStrike">
              <a:solidFill>
                <a:schemeClr val="dk1"/>
              </a:solidFill>
              <a:latin typeface="Calibri"/>
            </a:rPr>
            <a:t>　</a:t>
          </a:r>
          <a:r>
            <a:rPr b="0" lang="ja-JP" sz="900" spc="-1" strike="noStrike">
              <a:solidFill>
                <a:schemeClr val="dk1"/>
              </a:solidFill>
              <a:latin typeface="Calibri"/>
            </a:rPr>
            <a:t>　</a:t>
          </a:r>
          <a:r>
            <a:rPr b="0" lang="ja-JP" sz="900" spc="-1" strike="noStrike">
              <a:solidFill>
                <a:schemeClr val="dk1"/>
              </a:solidFill>
              <a:latin typeface="Calibri"/>
            </a:rPr>
            <a:t>【凡例】（基本情報入力シート）</a:t>
          </a:r>
          <a:endParaRPr b="0" lang="en-US" sz="900" spc="-1" strike="noStrike">
            <a:latin typeface="游明朝"/>
          </a:endParaRPr>
        </a:p>
        <a:p>
          <a:pPr>
            <a:lnSpc>
              <a:spcPct val="100000"/>
            </a:lnSpc>
          </a:pPr>
          <a:r>
            <a:rPr b="0" lang="ja-JP" sz="900" spc="-1" strike="noStrike">
              <a:solidFill>
                <a:schemeClr val="dk1"/>
              </a:solidFill>
              <a:latin typeface="Calibri"/>
            </a:rPr>
            <a:t>　　色付きのセルに必要事項を入力してください。</a:t>
          </a:r>
          <a:endParaRPr b="0" lang="en-US" sz="900" spc="-1" strike="noStrike">
            <a:latin typeface="游明朝"/>
          </a:endParaRPr>
        </a:p>
        <a:p>
          <a:pPr>
            <a:lnSpc>
              <a:spcPct val="100000"/>
            </a:lnSpc>
          </a:pPr>
          <a:r>
            <a:rPr b="0" lang="en-US" sz="900" spc="-1" strike="noStrike">
              <a:solidFill>
                <a:schemeClr val="dk1"/>
              </a:solidFill>
              <a:latin typeface="Calibri"/>
            </a:rPr>
            <a:t> </a:t>
          </a:r>
          <a:r>
            <a:rPr b="0" lang="ja-JP" sz="900" spc="-1" strike="noStrike">
              <a:solidFill>
                <a:schemeClr val="dk1"/>
              </a:solidFill>
              <a:latin typeface="Calibri"/>
            </a:rPr>
            <a:t>　　　　　　　　　</a:t>
          </a:r>
          <a:r>
            <a:rPr b="0" lang="ja-JP" sz="1100" spc="-1" strike="noStrike">
              <a:solidFill>
                <a:schemeClr val="dk1"/>
              </a:solidFill>
              <a:latin typeface="Calibri"/>
            </a:rPr>
            <a:t>入力セル　　</a:t>
          </a:r>
          <a:endParaRPr b="0" lang="en-US" sz="1100" spc="-1" strike="noStrike">
            <a:latin typeface="游明朝"/>
          </a:endParaRPr>
        </a:p>
      </xdr:txBody>
    </xdr:sp>
    <xdr:clientData/>
  </xdr:twoCellAnchor>
  <xdr:twoCellAnchor editAs="twoCell">
    <xdr:from>
      <xdr:col>31</xdr:col>
      <xdr:colOff>106560</xdr:colOff>
      <xdr:row>0</xdr:row>
      <xdr:rowOff>112680</xdr:rowOff>
    </xdr:from>
    <xdr:to>
      <xdr:col>32</xdr:col>
      <xdr:colOff>452160</xdr:colOff>
      <xdr:row>0</xdr:row>
      <xdr:rowOff>432000</xdr:rowOff>
    </xdr:to>
    <xdr:sp>
      <xdr:nvSpPr>
        <xdr:cNvPr id="3" name="テキスト ボックス 1"/>
        <xdr:cNvSpPr/>
      </xdr:nvSpPr>
      <xdr:spPr>
        <a:xfrm>
          <a:off x="9090000" y="112680"/>
          <a:ext cx="1009080" cy="319320"/>
        </a:xfrm>
        <a:prstGeom prst="rect">
          <a:avLst/>
        </a:prstGeom>
        <a:solidFill>
          <a:schemeClr val="lt1"/>
        </a:solidFill>
        <a:ln w="9525">
          <a:solidFill>
            <a:srgbClr val="000000"/>
          </a:solidFill>
          <a:round/>
        </a:ln>
      </xdr:spPr>
      <xdr:style>
        <a:lnRef idx="0"/>
        <a:fillRef idx="0"/>
        <a:effectRef idx="0"/>
        <a:fontRef idx="minor"/>
      </xdr:style>
      <xdr:txBody>
        <a:bodyPr horzOverflow="clip" vertOverflow="clip" lIns="90000" rIns="90000" tIns="45000" bIns="45000" anchor="ctr">
          <a:noAutofit/>
        </a:bodyPr>
        <a:p>
          <a:pPr algn="ctr">
            <a:lnSpc>
              <a:spcPct val="100000"/>
            </a:lnSpc>
          </a:pPr>
          <a:r>
            <a:rPr b="1" lang="ja-JP" sz="1200" spc="-1" strike="noStrike">
              <a:solidFill>
                <a:schemeClr val="dk1"/>
              </a:solidFill>
              <a:latin typeface="Calibri"/>
            </a:rPr>
            <a:t>別紙様式２</a:t>
          </a:r>
          <a:endParaRPr b="0" lang="en-US" sz="1200" spc="-1" strike="noStrike">
            <a:latin typeface="游明朝"/>
          </a:endParaRPr>
        </a:p>
      </xdr:txBody>
    </xdr:sp>
    <xdr:clientData/>
  </xdr:twoCellAnchor>
  <xdr:twoCellAnchor editAs="twoCell">
    <xdr:from>
      <xdr:col>34</xdr:col>
      <xdr:colOff>407880</xdr:colOff>
      <xdr:row>2</xdr:row>
      <xdr:rowOff>2520</xdr:rowOff>
    </xdr:from>
    <xdr:to>
      <xdr:col>34</xdr:col>
      <xdr:colOff>860400</xdr:colOff>
      <xdr:row>2</xdr:row>
      <xdr:rowOff>127800</xdr:rowOff>
    </xdr:to>
    <xdr:sp>
      <xdr:nvSpPr>
        <xdr:cNvPr id="4" name="正方形/長方形 41"/>
        <xdr:cNvSpPr/>
      </xdr:nvSpPr>
      <xdr:spPr>
        <a:xfrm>
          <a:off x="11172240" y="916920"/>
          <a:ext cx="452520" cy="125280"/>
        </a:xfrm>
        <a:prstGeom prst="rect">
          <a:avLst/>
        </a:prstGeom>
        <a:solidFill>
          <a:srgbClr val="ffffcc"/>
        </a:solidFill>
        <a:ln w="12700">
          <a:solidFill>
            <a:srgbClr val="000000"/>
          </a:solidFill>
          <a:round/>
        </a:ln>
      </xdr:spPr>
      <xdr:style>
        <a:lnRef idx="2">
          <a:schemeClr val="dk1"/>
        </a:lnRef>
        <a:fillRef idx="1">
          <a:schemeClr val="lt1"/>
        </a:fillRef>
        <a:effectRef idx="0">
          <a:schemeClr val="dk1"/>
        </a:effectRef>
        <a:fontRef idx="minor"/>
      </xdr:style>
    </xdr:sp>
    <xdr:clientData/>
  </xdr:twoCellAnchor>
  <xdr:twoCellAnchor editAs="twoCell">
    <xdr:from>
      <xdr:col>15</xdr:col>
      <xdr:colOff>15480</xdr:colOff>
      <xdr:row>4</xdr:row>
      <xdr:rowOff>76680</xdr:rowOff>
    </xdr:from>
    <xdr:to>
      <xdr:col>20</xdr:col>
      <xdr:colOff>65160</xdr:colOff>
      <xdr:row>7</xdr:row>
      <xdr:rowOff>85680</xdr:rowOff>
    </xdr:to>
    <xdr:sp>
      <xdr:nvSpPr>
        <xdr:cNvPr id="5" name="テキスト ボックス 5"/>
        <xdr:cNvSpPr/>
      </xdr:nvSpPr>
      <xdr:spPr>
        <a:xfrm>
          <a:off x="1498320" y="1743480"/>
          <a:ext cx="783000" cy="752040"/>
        </a:xfrm>
        <a:prstGeom prst="rect">
          <a:avLst/>
        </a:prstGeom>
        <a:noFill/>
        <a:ln w="19050">
          <a:solidFill>
            <a:srgbClr val="000000"/>
          </a:solidFill>
          <a:round/>
        </a:ln>
      </xdr:spPr>
      <xdr:style>
        <a:lnRef idx="0"/>
        <a:fillRef idx="0"/>
        <a:effectRef idx="0"/>
        <a:fontRef idx="minor"/>
      </xdr:style>
      <xdr:txBody>
        <a:bodyPr horzOverflow="clip" vertOverflow="clip" lIns="90000" rIns="90000" tIns="45000" bIns="45000" anchor="ctr">
          <a:noAutofit/>
        </a:bodyPr>
        <a:p>
          <a:pPr>
            <a:lnSpc>
              <a:spcPct val="100000"/>
            </a:lnSpc>
          </a:pPr>
          <a:r>
            <a:rPr b="1" lang="en-US" sz="900" spc="-1" strike="noStrike">
              <a:solidFill>
                <a:schemeClr val="dk1"/>
              </a:solidFill>
              <a:latin typeface="Calibri"/>
            </a:rPr>
            <a:t> </a:t>
          </a:r>
          <a:r>
            <a:rPr b="1" lang="ja-JP" sz="900" spc="-1" strike="noStrike">
              <a:solidFill>
                <a:schemeClr val="dk1"/>
              </a:solidFill>
              <a:latin typeface="Calibri"/>
            </a:rPr>
            <a:t>基本情報</a:t>
          </a:r>
          <a:endParaRPr b="0" lang="en-US" sz="900" spc="-1" strike="noStrike">
            <a:latin typeface="游明朝"/>
          </a:endParaRPr>
        </a:p>
        <a:p>
          <a:pPr>
            <a:lnSpc>
              <a:spcPct val="100000"/>
            </a:lnSpc>
          </a:pPr>
          <a:r>
            <a:rPr b="1" lang="en-US" sz="900" spc="-1" strike="noStrike">
              <a:solidFill>
                <a:schemeClr val="dk1"/>
              </a:solidFill>
              <a:latin typeface="Calibri"/>
            </a:rPr>
            <a:t> </a:t>
          </a:r>
          <a:r>
            <a:rPr b="1" lang="ja-JP" sz="900" spc="-1" strike="noStrike">
              <a:solidFill>
                <a:schemeClr val="dk1"/>
              </a:solidFill>
              <a:latin typeface="Calibri"/>
            </a:rPr>
            <a:t>入力シート</a:t>
          </a:r>
          <a:endParaRPr b="0" lang="en-US" sz="900" spc="-1" strike="noStrike">
            <a:latin typeface="游明朝"/>
          </a:endParaRPr>
        </a:p>
      </xdr:txBody>
    </xdr:sp>
    <xdr:clientData/>
  </xdr:twoCellAnchor>
  <xdr:twoCellAnchor editAs="twoCell">
    <xdr:from>
      <xdr:col>22</xdr:col>
      <xdr:colOff>79560</xdr:colOff>
      <xdr:row>4</xdr:row>
      <xdr:rowOff>79560</xdr:rowOff>
    </xdr:from>
    <xdr:to>
      <xdr:col>23</xdr:col>
      <xdr:colOff>145440</xdr:colOff>
      <xdr:row>7</xdr:row>
      <xdr:rowOff>81000</xdr:rowOff>
    </xdr:to>
    <xdr:sp>
      <xdr:nvSpPr>
        <xdr:cNvPr id="6" name="テキスト ボックス 14"/>
        <xdr:cNvSpPr/>
      </xdr:nvSpPr>
      <xdr:spPr>
        <a:xfrm>
          <a:off x="2942280" y="1746360"/>
          <a:ext cx="1078560" cy="744480"/>
        </a:xfrm>
        <a:prstGeom prst="rect">
          <a:avLst/>
        </a:prstGeom>
        <a:solidFill>
          <a:schemeClr val="bg1"/>
        </a:solidFill>
        <a:ln w="19050">
          <a:solidFill>
            <a:srgbClr val="000000"/>
          </a:solidFill>
          <a:round/>
        </a:ln>
      </xdr:spPr>
      <xdr:style>
        <a:lnRef idx="0"/>
        <a:fillRef idx="0"/>
        <a:effectRef idx="0"/>
        <a:fontRef idx="minor"/>
      </xdr:style>
      <xdr:txBody>
        <a:bodyPr horzOverflow="clip" vertOverflow="clip" lIns="90000" rIns="90000" tIns="45000" bIns="45000" anchor="ctr">
          <a:noAutofit/>
        </a:bodyPr>
        <a:p>
          <a:pPr>
            <a:lnSpc>
              <a:spcPct val="100000"/>
            </a:lnSpc>
          </a:pPr>
          <a:r>
            <a:rPr b="1" lang="en-US" sz="900" spc="-1" strike="noStrike">
              <a:solidFill>
                <a:schemeClr val="dk1"/>
              </a:solidFill>
              <a:latin typeface="Calibri"/>
            </a:rPr>
            <a:t> </a:t>
          </a:r>
          <a:r>
            <a:rPr b="1" lang="ja-JP" sz="900" spc="-1" strike="noStrike">
              <a:solidFill>
                <a:schemeClr val="dk1"/>
              </a:solidFill>
              <a:latin typeface="Calibri"/>
            </a:rPr>
            <a:t>別紙様式</a:t>
          </a:r>
          <a:endParaRPr b="0" lang="en-US" sz="900" spc="-1" strike="noStrike">
            <a:latin typeface="游明朝"/>
          </a:endParaRPr>
        </a:p>
        <a:p>
          <a:pPr>
            <a:lnSpc>
              <a:spcPct val="100000"/>
            </a:lnSpc>
          </a:pPr>
          <a:r>
            <a:rPr b="1" lang="en-US" sz="900" spc="-1" strike="noStrike">
              <a:solidFill>
                <a:schemeClr val="dk1"/>
              </a:solidFill>
              <a:latin typeface="Calibri"/>
            </a:rPr>
            <a:t> </a:t>
          </a:r>
          <a:r>
            <a:rPr b="1" lang="ja-JP" sz="900" spc="-1" strike="noStrike">
              <a:solidFill>
                <a:schemeClr val="dk1"/>
              </a:solidFill>
              <a:latin typeface="Calibri"/>
            </a:rPr>
            <a:t>２－２</a:t>
          </a:r>
          <a:endParaRPr b="0" lang="en-US" sz="900" spc="-1" strike="noStrike">
            <a:latin typeface="游明朝"/>
          </a:endParaRPr>
        </a:p>
        <a:p>
          <a:pPr>
            <a:lnSpc>
              <a:spcPct val="100000"/>
            </a:lnSpc>
          </a:pPr>
          <a:r>
            <a:rPr b="1" lang="ja-JP" sz="900" spc="-1" strike="noStrike">
              <a:solidFill>
                <a:schemeClr val="dk1"/>
              </a:solidFill>
              <a:latin typeface="Calibri"/>
            </a:rPr>
            <a:t>（個票（４，５月））</a:t>
          </a:r>
          <a:endParaRPr b="0" lang="en-US" sz="900" spc="-1" strike="noStrike">
            <a:latin typeface="游明朝"/>
          </a:endParaRPr>
        </a:p>
      </xdr:txBody>
    </xdr:sp>
    <xdr:clientData/>
  </xdr:twoCellAnchor>
  <xdr:twoCellAnchor editAs="twoCell">
    <xdr:from>
      <xdr:col>29</xdr:col>
      <xdr:colOff>646560</xdr:colOff>
      <xdr:row>4</xdr:row>
      <xdr:rowOff>55440</xdr:rowOff>
    </xdr:from>
    <xdr:to>
      <xdr:col>30</xdr:col>
      <xdr:colOff>342720</xdr:colOff>
      <xdr:row>7</xdr:row>
      <xdr:rowOff>104760</xdr:rowOff>
    </xdr:to>
    <xdr:sp>
      <xdr:nvSpPr>
        <xdr:cNvPr id="7" name="テキスト ボックス 19"/>
        <xdr:cNvSpPr/>
      </xdr:nvSpPr>
      <xdr:spPr>
        <a:xfrm>
          <a:off x="7997400" y="1722240"/>
          <a:ext cx="569160" cy="792360"/>
        </a:xfrm>
        <a:prstGeom prst="rect">
          <a:avLst/>
        </a:prstGeom>
        <a:solidFill>
          <a:schemeClr val="bg1"/>
        </a:solidFill>
        <a:ln w="19050">
          <a:solidFill>
            <a:srgbClr val="000000"/>
          </a:solidFill>
          <a:round/>
        </a:ln>
      </xdr:spPr>
      <xdr:style>
        <a:lnRef idx="0"/>
        <a:fillRef idx="0"/>
        <a:effectRef idx="0"/>
        <a:fontRef idx="minor"/>
      </xdr:style>
      <xdr:txBody>
        <a:bodyPr horzOverflow="clip" vertOverflow="clip" lIns="90000" rIns="90000" tIns="45000" bIns="45000" anchor="ctr">
          <a:noAutofit/>
        </a:bodyPr>
        <a:p>
          <a:pPr>
            <a:lnSpc>
              <a:spcPct val="100000"/>
            </a:lnSpc>
          </a:pPr>
          <a:r>
            <a:rPr b="1" lang="ja-JP" sz="900" spc="-1" strike="noStrike">
              <a:solidFill>
                <a:schemeClr val="dk1"/>
              </a:solidFill>
              <a:latin typeface="Calibri"/>
            </a:rPr>
            <a:t>提出</a:t>
          </a:r>
          <a:endParaRPr b="0" lang="en-US" sz="900" spc="-1" strike="noStrike">
            <a:latin typeface="游明朝"/>
          </a:endParaRPr>
        </a:p>
      </xdr:txBody>
    </xdr:sp>
    <xdr:clientData/>
  </xdr:twoCellAnchor>
  <xdr:twoCellAnchor editAs="twoCell">
    <xdr:from>
      <xdr:col>23</xdr:col>
      <xdr:colOff>241920</xdr:colOff>
      <xdr:row>5</xdr:row>
      <xdr:rowOff>78480</xdr:rowOff>
    </xdr:from>
    <xdr:to>
      <xdr:col>24</xdr:col>
      <xdr:colOff>20160</xdr:colOff>
      <xdr:row>6</xdr:row>
      <xdr:rowOff>81720</xdr:rowOff>
    </xdr:to>
    <xdr:sp>
      <xdr:nvSpPr>
        <xdr:cNvPr id="8" name="矢印: 右 12"/>
        <xdr:cNvSpPr/>
      </xdr:nvSpPr>
      <xdr:spPr>
        <a:xfrm>
          <a:off x="4117320" y="1992960"/>
          <a:ext cx="511560" cy="250920"/>
        </a:xfrm>
        <a:prstGeom prst="rightArrow">
          <a:avLst>
            <a:gd name="adj1" fmla="val 50000"/>
            <a:gd name="adj2" fmla="val 50000"/>
          </a:avLst>
        </a:prstGeom>
        <a:solidFill>
          <a:srgbClr val="ffffff"/>
        </a:solidFill>
        <a:ln w="9525">
          <a:solidFill>
            <a:srgbClr val="eeece1">
              <a:lumMod val="10000"/>
            </a:srgbClr>
          </a:solidFill>
          <a:round/>
        </a:ln>
      </xdr:spPr>
      <xdr:style>
        <a:lnRef idx="0"/>
        <a:fillRef idx="0"/>
        <a:effectRef idx="0"/>
        <a:fontRef idx="minor"/>
      </xdr:style>
    </xdr:sp>
    <xdr:clientData/>
  </xdr:twoCellAnchor>
  <xdr:twoCellAnchor editAs="twoCell">
    <xdr:from>
      <xdr:col>24</xdr:col>
      <xdr:colOff>116640</xdr:colOff>
      <xdr:row>4</xdr:row>
      <xdr:rowOff>77400</xdr:rowOff>
    </xdr:from>
    <xdr:to>
      <xdr:col>26</xdr:col>
      <xdr:colOff>211320</xdr:colOff>
      <xdr:row>7</xdr:row>
      <xdr:rowOff>82440</xdr:rowOff>
    </xdr:to>
    <xdr:sp>
      <xdr:nvSpPr>
        <xdr:cNvPr id="9" name="テキスト ボックス 14"/>
        <xdr:cNvSpPr/>
      </xdr:nvSpPr>
      <xdr:spPr>
        <a:xfrm>
          <a:off x="4725360" y="1744200"/>
          <a:ext cx="1151280" cy="748080"/>
        </a:xfrm>
        <a:prstGeom prst="rect">
          <a:avLst/>
        </a:prstGeom>
        <a:solidFill>
          <a:schemeClr val="bg1"/>
        </a:solidFill>
        <a:ln w="19050">
          <a:solidFill>
            <a:srgbClr val="000000"/>
          </a:solidFill>
          <a:round/>
        </a:ln>
      </xdr:spPr>
      <xdr:style>
        <a:lnRef idx="0"/>
        <a:fillRef idx="0"/>
        <a:effectRef idx="0"/>
        <a:fontRef idx="minor"/>
      </xdr:style>
      <xdr:txBody>
        <a:bodyPr horzOverflow="clip" vertOverflow="clip" lIns="90000" rIns="90000" tIns="45000" bIns="45000" anchor="ctr">
          <a:noAutofit/>
        </a:bodyPr>
        <a:p>
          <a:pPr>
            <a:lnSpc>
              <a:spcPct val="100000"/>
            </a:lnSpc>
          </a:pPr>
          <a:r>
            <a:rPr b="1" lang="en-US" sz="900" spc="-1" strike="noStrike">
              <a:solidFill>
                <a:schemeClr val="dk1"/>
              </a:solidFill>
              <a:latin typeface="Calibri"/>
            </a:rPr>
            <a:t> </a:t>
          </a:r>
          <a:r>
            <a:rPr b="1" lang="ja-JP" sz="900" spc="-1" strike="noStrike">
              <a:solidFill>
                <a:schemeClr val="dk1"/>
              </a:solidFill>
              <a:latin typeface="Calibri"/>
            </a:rPr>
            <a:t>別紙様式</a:t>
          </a:r>
          <a:endParaRPr b="0" lang="en-US" sz="900" spc="-1" strike="noStrike">
            <a:latin typeface="游明朝"/>
          </a:endParaRPr>
        </a:p>
        <a:p>
          <a:pPr>
            <a:lnSpc>
              <a:spcPct val="100000"/>
            </a:lnSpc>
          </a:pPr>
          <a:r>
            <a:rPr b="1" lang="en-US" sz="900" spc="-1" strike="noStrike">
              <a:solidFill>
                <a:schemeClr val="dk1"/>
              </a:solidFill>
              <a:latin typeface="Calibri"/>
            </a:rPr>
            <a:t> </a:t>
          </a:r>
          <a:r>
            <a:rPr b="1" lang="ja-JP" sz="900" spc="-1" strike="noStrike">
              <a:solidFill>
                <a:schemeClr val="dk1"/>
              </a:solidFill>
              <a:latin typeface="Calibri"/>
            </a:rPr>
            <a:t>２－３</a:t>
          </a:r>
          <a:endParaRPr b="0" lang="en-US" sz="900" spc="-1" strike="noStrike">
            <a:latin typeface="游明朝"/>
          </a:endParaRPr>
        </a:p>
        <a:p>
          <a:pPr>
            <a:lnSpc>
              <a:spcPct val="100000"/>
            </a:lnSpc>
          </a:pPr>
          <a:r>
            <a:rPr b="1" lang="ja-JP" sz="900" spc="-1" strike="noStrike">
              <a:solidFill>
                <a:schemeClr val="dk1"/>
              </a:solidFill>
              <a:latin typeface="Calibri"/>
            </a:rPr>
            <a:t>（個票（６月以降））</a:t>
          </a:r>
          <a:endParaRPr b="0" lang="en-US" sz="900" spc="-1" strike="noStrike">
            <a:latin typeface="游明朝"/>
          </a:endParaRPr>
        </a:p>
      </xdr:txBody>
    </xdr:sp>
    <xdr:clientData/>
  </xdr:twoCellAnchor>
  <xdr:twoCellAnchor editAs="twoCell">
    <xdr:from>
      <xdr:col>26</xdr:col>
      <xdr:colOff>307440</xdr:colOff>
      <xdr:row>5</xdr:row>
      <xdr:rowOff>82080</xdr:rowOff>
    </xdr:from>
    <xdr:to>
      <xdr:col>27</xdr:col>
      <xdr:colOff>59040</xdr:colOff>
      <xdr:row>6</xdr:row>
      <xdr:rowOff>77760</xdr:rowOff>
    </xdr:to>
    <xdr:sp>
      <xdr:nvSpPr>
        <xdr:cNvPr id="10" name="矢印: 右 12"/>
        <xdr:cNvSpPr/>
      </xdr:nvSpPr>
      <xdr:spPr>
        <a:xfrm>
          <a:off x="5972760" y="1996560"/>
          <a:ext cx="485280" cy="243360"/>
        </a:xfrm>
        <a:prstGeom prst="rightArrow">
          <a:avLst>
            <a:gd name="adj1" fmla="val 50000"/>
            <a:gd name="adj2" fmla="val 50000"/>
          </a:avLst>
        </a:prstGeom>
        <a:solidFill>
          <a:srgbClr val="ffffff"/>
        </a:solidFill>
        <a:ln w="9525">
          <a:solidFill>
            <a:srgbClr val="eeece1">
              <a:lumMod val="10000"/>
            </a:srgbClr>
          </a:solidFill>
          <a:round/>
        </a:ln>
      </xdr:spPr>
      <xdr:style>
        <a:lnRef idx="0"/>
        <a:fillRef idx="0"/>
        <a:effectRef idx="0"/>
        <a:fontRef idx="minor"/>
      </xdr:style>
    </xdr:sp>
    <xdr:clientData/>
  </xdr:twoCellAnchor>
  <xdr:twoCellAnchor editAs="twoCell">
    <xdr:from>
      <xdr:col>27</xdr:col>
      <xdr:colOff>155160</xdr:colOff>
      <xdr:row>4</xdr:row>
      <xdr:rowOff>78480</xdr:rowOff>
    </xdr:from>
    <xdr:to>
      <xdr:col>28</xdr:col>
      <xdr:colOff>159840</xdr:colOff>
      <xdr:row>7</xdr:row>
      <xdr:rowOff>81720</xdr:rowOff>
    </xdr:to>
    <xdr:sp>
      <xdr:nvSpPr>
        <xdr:cNvPr id="11" name="テキスト ボックス 14"/>
        <xdr:cNvSpPr/>
      </xdr:nvSpPr>
      <xdr:spPr>
        <a:xfrm>
          <a:off x="6554160" y="1745280"/>
          <a:ext cx="763920" cy="746280"/>
        </a:xfrm>
        <a:prstGeom prst="rect">
          <a:avLst/>
        </a:prstGeom>
        <a:solidFill>
          <a:schemeClr val="bg1"/>
        </a:solidFill>
        <a:ln w="19050">
          <a:solidFill>
            <a:srgbClr val="000000"/>
          </a:solidFill>
          <a:round/>
        </a:ln>
      </xdr:spPr>
      <xdr:style>
        <a:lnRef idx="0"/>
        <a:fillRef idx="0"/>
        <a:effectRef idx="0"/>
        <a:fontRef idx="minor"/>
      </xdr:style>
      <xdr:txBody>
        <a:bodyPr horzOverflow="clip" vertOverflow="clip" lIns="90000" rIns="90000" tIns="45000" bIns="45000" anchor="ctr">
          <a:noAutofit/>
        </a:bodyPr>
        <a:p>
          <a:pPr>
            <a:lnSpc>
              <a:spcPct val="100000"/>
            </a:lnSpc>
          </a:pPr>
          <a:r>
            <a:rPr b="1" lang="en-US" sz="900" spc="-1" strike="noStrike">
              <a:solidFill>
                <a:schemeClr val="dk1"/>
              </a:solidFill>
              <a:latin typeface="Calibri"/>
            </a:rPr>
            <a:t> </a:t>
          </a:r>
          <a:r>
            <a:rPr b="1" lang="ja-JP" sz="900" spc="-1" strike="noStrike">
              <a:solidFill>
                <a:schemeClr val="dk1"/>
              </a:solidFill>
              <a:latin typeface="Calibri"/>
            </a:rPr>
            <a:t>別紙様式</a:t>
          </a:r>
          <a:endParaRPr b="0" lang="en-US" sz="900" spc="-1" strike="noStrike">
            <a:latin typeface="游明朝"/>
          </a:endParaRPr>
        </a:p>
        <a:p>
          <a:pPr>
            <a:lnSpc>
              <a:spcPct val="100000"/>
            </a:lnSpc>
          </a:pPr>
          <a:r>
            <a:rPr b="1" lang="en-US" sz="900" spc="-1" strike="noStrike">
              <a:solidFill>
                <a:schemeClr val="dk1"/>
              </a:solidFill>
              <a:latin typeface="Calibri"/>
            </a:rPr>
            <a:t> </a:t>
          </a:r>
          <a:r>
            <a:rPr b="1" lang="ja-JP" sz="900" spc="-1" strike="noStrike">
              <a:solidFill>
                <a:schemeClr val="dk1"/>
              </a:solidFill>
              <a:latin typeface="Calibri"/>
            </a:rPr>
            <a:t>２－１</a:t>
          </a:r>
          <a:endParaRPr b="0" lang="en-US" sz="900" spc="-1" strike="noStrike">
            <a:latin typeface="游明朝"/>
          </a:endParaRPr>
        </a:p>
        <a:p>
          <a:pPr>
            <a:lnSpc>
              <a:spcPct val="100000"/>
            </a:lnSpc>
          </a:pPr>
          <a:r>
            <a:rPr b="1" lang="ja-JP" sz="900" spc="-1" strike="noStrike">
              <a:solidFill>
                <a:schemeClr val="dk1"/>
              </a:solidFill>
              <a:latin typeface="Calibri"/>
            </a:rPr>
            <a:t>（総括表）</a:t>
          </a:r>
          <a:endParaRPr b="0" lang="en-US" sz="900" spc="-1" strike="noStrike">
            <a:latin typeface="游明朝"/>
          </a:endParaRPr>
        </a:p>
      </xdr:txBody>
    </xdr:sp>
    <xdr:clientData/>
  </xdr:twoCellAnchor>
  <xdr:twoCellAnchor editAs="twoCell">
    <xdr:from>
      <xdr:col>29</xdr:col>
      <xdr:colOff>56160</xdr:colOff>
      <xdr:row>5</xdr:row>
      <xdr:rowOff>80280</xdr:rowOff>
    </xdr:from>
    <xdr:to>
      <xdr:col>29</xdr:col>
      <xdr:colOff>550800</xdr:colOff>
      <xdr:row>6</xdr:row>
      <xdr:rowOff>79560</xdr:rowOff>
    </xdr:to>
    <xdr:sp>
      <xdr:nvSpPr>
        <xdr:cNvPr id="12" name="矢印: 右 12"/>
        <xdr:cNvSpPr/>
      </xdr:nvSpPr>
      <xdr:spPr>
        <a:xfrm>
          <a:off x="7407000" y="1994760"/>
          <a:ext cx="494640" cy="246960"/>
        </a:xfrm>
        <a:prstGeom prst="rightArrow">
          <a:avLst>
            <a:gd name="adj1" fmla="val 50000"/>
            <a:gd name="adj2" fmla="val 50000"/>
          </a:avLst>
        </a:prstGeom>
        <a:solidFill>
          <a:srgbClr val="ffffff"/>
        </a:solidFill>
        <a:ln w="9525">
          <a:solidFill>
            <a:srgbClr val="eeece1">
              <a:lumMod val="10000"/>
            </a:srgbClr>
          </a:solidFill>
          <a:round/>
        </a:ln>
      </xdr:spPr>
      <xdr:style>
        <a:lnRef idx="0"/>
        <a:fillRef idx="0"/>
        <a:effectRef idx="0"/>
        <a:fontRef idx="minor"/>
      </xdr:style>
    </xdr: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twoCell">
    <xdr:from>
      <xdr:col>11</xdr:col>
      <xdr:colOff>40680</xdr:colOff>
      <xdr:row>0</xdr:row>
      <xdr:rowOff>78480</xdr:rowOff>
    </xdr:from>
    <xdr:to>
      <xdr:col>29</xdr:col>
      <xdr:colOff>1074600</xdr:colOff>
      <xdr:row>3</xdr:row>
      <xdr:rowOff>4680</xdr:rowOff>
    </xdr:to>
    <xdr:grpSp>
      <xdr:nvGrpSpPr>
        <xdr:cNvPr id="31" name="グループ化 4"/>
        <xdr:cNvGrpSpPr/>
      </xdr:nvGrpSpPr>
      <xdr:grpSpPr>
        <a:xfrm>
          <a:off x="6047640" y="78480"/>
          <a:ext cx="11075400" cy="907200"/>
          <a:chOff x="6047640" y="78480"/>
          <a:chExt cx="11075400" cy="907200"/>
        </a:xfrm>
      </xdr:grpSpPr>
      <xdr:sp>
        <xdr:nvSpPr>
          <xdr:cNvPr id="32" name="正方形/長方形 5"/>
          <xdr:cNvSpPr/>
        </xdr:nvSpPr>
        <xdr:spPr>
          <a:xfrm>
            <a:off x="6047640" y="78480"/>
            <a:ext cx="11075400" cy="907200"/>
          </a:xfrm>
          <a:prstGeom prst="rect">
            <a:avLst/>
          </a:prstGeom>
          <a:noFill/>
          <a:ln w="76200">
            <a:solidFill>
              <a:srgbClr val="000000"/>
            </a:solidFill>
            <a:round/>
          </a:ln>
        </xdr:spPr>
        <xdr:style>
          <a:lnRef idx="2">
            <a:schemeClr val="accent6"/>
          </a:lnRef>
          <a:fillRef idx="1">
            <a:schemeClr val="lt1"/>
          </a:fillRef>
          <a:effectRef idx="0">
            <a:schemeClr val="accent6"/>
          </a:effectRef>
          <a:fontRef idx="minor"/>
        </xdr:style>
        <xdr:txBody>
          <a:bodyPr vertOverflow="clip" lIns="18360" rIns="0" tIns="0" bIns="0" anchor="ctr" upright="1">
            <a:noAutofit/>
          </a:bodyPr>
          <a:p>
            <a:pPr>
              <a:lnSpc>
                <a:spcPct val="100000"/>
              </a:lnSpc>
            </a:pPr>
            <a:r>
              <a:rPr b="1" lang="en-US" sz="1800" spc="-1" strike="noStrike">
                <a:solidFill>
                  <a:schemeClr val="dk1"/>
                </a:solidFill>
                <a:latin typeface="Calibri"/>
              </a:rPr>
              <a:t>  </a:t>
            </a:r>
            <a:r>
              <a:rPr b="1" lang="ja-JP" sz="1800" spc="-1" strike="noStrike">
                <a:solidFill>
                  <a:schemeClr val="dk1"/>
                </a:solidFill>
                <a:latin typeface="Calibri"/>
              </a:rPr>
              <a:t>【</a:t>
            </a:r>
            <a:r>
              <a:rPr b="1" lang="ja-JP" sz="1800" spc="-1" strike="noStrike">
                <a:solidFill>
                  <a:schemeClr val="dk1"/>
                </a:solidFill>
                <a:latin typeface="Calibri"/>
              </a:rPr>
              <a:t>記入上の注意】</a:t>
            </a:r>
            <a:endParaRPr b="0" lang="en-US" sz="1800" spc="-1" strike="noStrike">
              <a:latin typeface="游明朝"/>
            </a:endParaRPr>
          </a:p>
          <a:p>
            <a:pPr>
              <a:lnSpc>
                <a:spcPct val="100000"/>
              </a:lnSpc>
            </a:pPr>
            <a:r>
              <a:rPr b="1" lang="ja-JP" sz="1800" spc="-1" strike="noStrike">
                <a:solidFill>
                  <a:schemeClr val="dk1"/>
                </a:solidFill>
                <a:latin typeface="Calibri"/>
              </a:rPr>
              <a:t>　・　　　　　　　    のセルは必ず入力してください。空欄がある場合は不備となります。</a:t>
            </a:r>
            <a:endParaRPr b="0" lang="en-US" sz="1800" spc="-1" strike="noStrike">
              <a:latin typeface="游明朝"/>
            </a:endParaRPr>
          </a:p>
        </xdr:txBody>
      </xdr:sp>
      <xdr:sp>
        <xdr:nvSpPr>
          <xdr:cNvPr id="33" name="正方形/長方形 6"/>
          <xdr:cNvSpPr/>
        </xdr:nvSpPr>
        <xdr:spPr>
          <a:xfrm>
            <a:off x="6411240" y="565200"/>
            <a:ext cx="1160640" cy="242640"/>
          </a:xfrm>
          <a:prstGeom prst="rect">
            <a:avLst/>
          </a:prstGeom>
          <a:solidFill>
            <a:schemeClr val="accent6">
              <a:lumMod val="20000"/>
              <a:lumOff val="80000"/>
            </a:schemeClr>
          </a:solidFill>
          <a:ln w="9525">
            <a:solidFill>
              <a:srgbClr val="000000"/>
            </a:solidFill>
            <a:round/>
          </a:ln>
        </xdr:spPr>
        <xdr:style>
          <a:lnRef idx="0"/>
          <a:fillRef idx="0"/>
          <a:effectRef idx="0"/>
          <a:fontRef idx="minor"/>
        </xdr:style>
        <xdr:txBody>
          <a:bodyPr vertOverflow="clip" lIns="18360" rIns="0" tIns="0" bIns="0" anchor="ctr" upright="1">
            <a:noAutofit/>
          </a:bodyPr>
          <a:p>
            <a:pPr algn="ctr">
              <a:lnSpc>
                <a:spcPct val="100000"/>
              </a:lnSpc>
            </a:pPr>
            <a:r>
              <a:rPr b="1" lang="ja-JP" sz="1800" spc="-1" strike="noStrike">
                <a:latin typeface="游明朝"/>
              </a:rPr>
              <a:t>オレンジ色</a:t>
            </a:r>
            <a:endParaRPr b="0" lang="en-US" sz="1800" spc="-1" strike="noStrike">
              <a:latin typeface="游明朝"/>
            </a:endParaRPr>
          </a:p>
        </xdr:txBody>
      </xdr:sp>
    </xdr:grp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twoCell">
    <xdr:from>
      <xdr:col>11</xdr:col>
      <xdr:colOff>34920</xdr:colOff>
      <xdr:row>0</xdr:row>
      <xdr:rowOff>75240</xdr:rowOff>
    </xdr:from>
    <xdr:to>
      <xdr:col>29</xdr:col>
      <xdr:colOff>606240</xdr:colOff>
      <xdr:row>2</xdr:row>
      <xdr:rowOff>335520</xdr:rowOff>
    </xdr:to>
    <xdr:grpSp>
      <xdr:nvGrpSpPr>
        <xdr:cNvPr id="34" name="グループ化 1"/>
        <xdr:cNvGrpSpPr/>
      </xdr:nvGrpSpPr>
      <xdr:grpSpPr>
        <a:xfrm>
          <a:off x="6041880" y="75240"/>
          <a:ext cx="11066760" cy="898560"/>
          <a:chOff x="6041880" y="75240"/>
          <a:chExt cx="11066760" cy="898560"/>
        </a:xfrm>
      </xdr:grpSpPr>
      <xdr:sp>
        <xdr:nvSpPr>
          <xdr:cNvPr id="35" name="正方形/長方形 2"/>
          <xdr:cNvSpPr/>
        </xdr:nvSpPr>
        <xdr:spPr>
          <a:xfrm>
            <a:off x="6041880" y="75240"/>
            <a:ext cx="11066760" cy="898560"/>
          </a:xfrm>
          <a:prstGeom prst="rect">
            <a:avLst/>
          </a:prstGeom>
          <a:noFill/>
          <a:ln w="76200">
            <a:solidFill>
              <a:srgbClr val="000000"/>
            </a:solidFill>
            <a:round/>
          </a:ln>
        </xdr:spPr>
        <xdr:style>
          <a:lnRef idx="2">
            <a:schemeClr val="accent6"/>
          </a:lnRef>
          <a:fillRef idx="1">
            <a:schemeClr val="lt1"/>
          </a:fillRef>
          <a:effectRef idx="0">
            <a:schemeClr val="accent6"/>
          </a:effectRef>
          <a:fontRef idx="minor"/>
        </xdr:style>
        <xdr:txBody>
          <a:bodyPr vertOverflow="clip" lIns="18360" rIns="0" tIns="0" bIns="0" anchor="ctr" upright="1">
            <a:noAutofit/>
          </a:bodyPr>
          <a:p>
            <a:pPr>
              <a:lnSpc>
                <a:spcPct val="100000"/>
              </a:lnSpc>
            </a:pPr>
            <a:r>
              <a:rPr b="1" lang="en-US" sz="1800" spc="-1" strike="noStrike">
                <a:solidFill>
                  <a:schemeClr val="dk1"/>
                </a:solidFill>
                <a:latin typeface="Calibri"/>
              </a:rPr>
              <a:t>  </a:t>
            </a:r>
            <a:r>
              <a:rPr b="1" lang="ja-JP" sz="1800" spc="-1" strike="noStrike">
                <a:solidFill>
                  <a:schemeClr val="dk1"/>
                </a:solidFill>
                <a:latin typeface="Calibri"/>
              </a:rPr>
              <a:t>【</a:t>
            </a:r>
            <a:r>
              <a:rPr b="1" lang="ja-JP" sz="1800" spc="-1" strike="noStrike">
                <a:solidFill>
                  <a:schemeClr val="dk1"/>
                </a:solidFill>
                <a:latin typeface="Calibri"/>
              </a:rPr>
              <a:t>記入上の注意】</a:t>
            </a:r>
            <a:endParaRPr b="0" lang="en-US" sz="1800" spc="-1" strike="noStrike">
              <a:latin typeface="游明朝"/>
            </a:endParaRPr>
          </a:p>
          <a:p>
            <a:pPr>
              <a:lnSpc>
                <a:spcPct val="100000"/>
              </a:lnSpc>
            </a:pPr>
            <a:r>
              <a:rPr b="1" lang="ja-JP" sz="1800" spc="-1" strike="noStrike">
                <a:solidFill>
                  <a:schemeClr val="dk1"/>
                </a:solidFill>
                <a:latin typeface="Calibri"/>
              </a:rPr>
              <a:t>　・　　　　　　　    のセルは必ず入力してください。空欄がある場合は不備となります。</a:t>
            </a:r>
            <a:endParaRPr b="0" lang="en-US" sz="1800" spc="-1" strike="noStrike">
              <a:latin typeface="游明朝"/>
            </a:endParaRPr>
          </a:p>
        </xdr:txBody>
      </xdr:sp>
      <xdr:sp>
        <xdr:nvSpPr>
          <xdr:cNvPr id="36" name="正方形/長方形 3"/>
          <xdr:cNvSpPr/>
        </xdr:nvSpPr>
        <xdr:spPr>
          <a:xfrm>
            <a:off x="6342480" y="543600"/>
            <a:ext cx="1159920" cy="240120"/>
          </a:xfrm>
          <a:prstGeom prst="rect">
            <a:avLst/>
          </a:prstGeom>
          <a:solidFill>
            <a:schemeClr val="accent6">
              <a:lumMod val="20000"/>
              <a:lumOff val="80000"/>
            </a:schemeClr>
          </a:solidFill>
          <a:ln w="9525">
            <a:solidFill>
              <a:srgbClr val="000000"/>
            </a:solidFill>
            <a:round/>
          </a:ln>
        </xdr:spPr>
        <xdr:style>
          <a:lnRef idx="0"/>
          <a:fillRef idx="0"/>
          <a:effectRef idx="0"/>
          <a:fontRef idx="minor"/>
        </xdr:style>
        <xdr:txBody>
          <a:bodyPr vertOverflow="clip" lIns="18360" rIns="0" tIns="0" bIns="0" anchor="ctr" upright="1">
            <a:noAutofit/>
          </a:bodyPr>
          <a:p>
            <a:pPr algn="ctr">
              <a:lnSpc>
                <a:spcPct val="100000"/>
              </a:lnSpc>
            </a:pPr>
            <a:r>
              <a:rPr b="1" lang="ja-JP" sz="1800" spc="-1" strike="noStrike">
                <a:latin typeface="游明朝"/>
              </a:rPr>
              <a:t>オレンジ色</a:t>
            </a:r>
            <a:endParaRPr b="0" lang="en-US" sz="1800" spc="-1" strike="noStrike">
              <a:latin typeface="游明朝"/>
            </a:endParaRPr>
          </a:p>
        </xdr:txBody>
      </xdr:sp>
    </xdr:grp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twoCell">
    <xdr:from>
      <xdr:col>11</xdr:col>
      <xdr:colOff>123840</xdr:colOff>
      <xdr:row>0</xdr:row>
      <xdr:rowOff>459360</xdr:rowOff>
    </xdr:from>
    <xdr:to>
      <xdr:col>26</xdr:col>
      <xdr:colOff>209520</xdr:colOff>
      <xdr:row>9</xdr:row>
      <xdr:rowOff>125280</xdr:rowOff>
    </xdr:to>
    <xdr:sp>
      <xdr:nvSpPr>
        <xdr:cNvPr id="37" name="テキスト ボックス 5"/>
        <xdr:cNvSpPr/>
      </xdr:nvSpPr>
      <xdr:spPr>
        <a:xfrm>
          <a:off x="22405320" y="459360"/>
          <a:ext cx="10429920" cy="2942640"/>
        </a:xfrm>
        <a:prstGeom prst="rect">
          <a:avLst/>
        </a:prstGeom>
        <a:solidFill>
          <a:schemeClr val="lt1"/>
        </a:solidFill>
        <a:ln w="57150">
          <a:solidFill>
            <a:srgbClr val="000000"/>
          </a:solidFill>
          <a:round/>
        </a:ln>
      </xdr:spPr>
      <xdr:style>
        <a:lnRef idx="0"/>
        <a:fillRef idx="0"/>
        <a:effectRef idx="0"/>
        <a:fontRef idx="minor"/>
      </xdr:style>
      <xdr:txBody>
        <a:bodyPr horzOverflow="clip" vertOverflow="clip" lIns="90000" rIns="90000" tIns="45000" bIns="45000" anchor="t">
          <a:noAutofit/>
        </a:bodyPr>
        <a:p>
          <a:pPr>
            <a:lnSpc>
              <a:spcPct val="100000"/>
            </a:lnSpc>
          </a:pPr>
          <a:r>
            <a:rPr b="0" lang="ja-JP" sz="2000" spc="-1" strike="noStrike">
              <a:solidFill>
                <a:schemeClr val="dk1"/>
              </a:solidFill>
              <a:latin typeface="ＭＳ Ｐゴシック"/>
              <a:ea typeface="ＭＳ Ｐゴシック"/>
            </a:rPr>
            <a:t>【</a:t>
          </a:r>
          <a:r>
            <a:rPr b="0" lang="ja-JP" sz="2000" spc="-1" strike="noStrike">
              <a:solidFill>
                <a:schemeClr val="dk1"/>
              </a:solidFill>
              <a:latin typeface="ＭＳ Ｐゴシック"/>
              <a:ea typeface="ＭＳ Ｐゴシック"/>
            </a:rPr>
            <a:t>記入上の注意】</a:t>
          </a:r>
          <a:endParaRPr b="0" lang="en-US" sz="2000" spc="-1" strike="noStrike">
            <a:latin typeface="游明朝"/>
          </a:endParaRPr>
        </a:p>
        <a:p>
          <a:pPr>
            <a:lnSpc>
              <a:spcPct val="100000"/>
            </a:lnSpc>
          </a:pPr>
          <a:r>
            <a:rPr b="0" lang="ja-JP" sz="2000" spc="-1" strike="noStrike">
              <a:solidFill>
                <a:schemeClr val="dk1"/>
              </a:solidFill>
              <a:latin typeface="ＭＳ Ｐゴシック"/>
              <a:ea typeface="ＭＳ Ｐゴシック"/>
            </a:rPr>
            <a:t>・　本様式は、介護サービス事業所等が、処遇改善加算Ⅳに準ずる要件を満たすために作成すべき「書面」のひな形として、お示しするものです。</a:t>
          </a:r>
          <a:endParaRPr b="0" lang="en-US" sz="2000" spc="-1" strike="noStrike">
            <a:latin typeface="游明朝"/>
          </a:endParaRPr>
        </a:p>
        <a:p>
          <a:pPr>
            <a:lnSpc>
              <a:spcPct val="100000"/>
            </a:lnSpc>
          </a:pPr>
          <a:r>
            <a:rPr b="0" lang="ja-JP" sz="2000" spc="-1" strike="noStrike">
              <a:solidFill>
                <a:schemeClr val="dk1"/>
              </a:solidFill>
              <a:latin typeface="ＭＳ Ｐゴシック"/>
              <a:ea typeface="ＭＳ Ｐゴシック"/>
            </a:rPr>
            <a:t>・　各欄に記載の内容は「例」であるため、事業所ごとの実態に応じて修正の上、職員への周知を行うようにしてください。</a:t>
          </a:r>
          <a:endParaRPr b="0" lang="en-US" sz="2000" spc="-1" strike="noStrike">
            <a:latin typeface="游明朝"/>
          </a:endParaRPr>
        </a:p>
        <a:p>
          <a:pPr>
            <a:lnSpc>
              <a:spcPct val="100000"/>
            </a:lnSpc>
          </a:pPr>
          <a:r>
            <a:rPr b="0" lang="ja-JP" sz="2000" spc="-1" strike="noStrike">
              <a:solidFill>
                <a:schemeClr val="dk1"/>
              </a:solidFill>
              <a:latin typeface="ＭＳ Ｐゴシック"/>
              <a:ea typeface="ＭＳ Ｐゴシック"/>
            </a:rPr>
            <a:t>・　就業規則の作成義務がある事業所（常時雇用従業者が</a:t>
          </a:r>
          <a:r>
            <a:rPr b="0" lang="en-US" sz="2000" spc="-1" strike="noStrike">
              <a:solidFill>
                <a:schemeClr val="dk1"/>
              </a:solidFill>
              <a:latin typeface="ＭＳ Ｐゴシック"/>
              <a:ea typeface="ＭＳ Ｐゴシック"/>
            </a:rPr>
            <a:t>10</a:t>
          </a:r>
          <a:r>
            <a:rPr b="0" lang="ja-JP" sz="2000" spc="-1" strike="noStrike">
              <a:solidFill>
                <a:schemeClr val="dk1"/>
              </a:solidFill>
              <a:latin typeface="ＭＳ Ｐゴシック"/>
              <a:ea typeface="ＭＳ Ｐゴシック"/>
            </a:rPr>
            <a:t>名以上）においては、本様式とは別に、就業規則の適切な整備を行ってください。</a:t>
          </a:r>
          <a:endParaRPr b="0" lang="en-US" sz="2000" spc="-1" strike="noStrike">
            <a:latin typeface="游明朝"/>
          </a:endParaRPr>
        </a:p>
        <a:p>
          <a:pPr>
            <a:lnSpc>
              <a:spcPct val="100000"/>
            </a:lnSpc>
          </a:pPr>
          <a:r>
            <a:rPr b="0" lang="ja-JP" sz="2000" spc="-1" strike="noStrike">
              <a:solidFill>
                <a:schemeClr val="dk1"/>
              </a:solidFill>
              <a:latin typeface="ＭＳ Ｐゴシック"/>
              <a:ea typeface="ＭＳ Ｐゴシック"/>
            </a:rPr>
            <a:t>・　また、本様式を用いずに、独自に書面を整備いただいても差し支えありません。</a:t>
          </a:r>
          <a:endParaRPr b="0" lang="en-US" sz="2000" spc="-1" strike="noStrike">
            <a:latin typeface="游明朝"/>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95400</xdr:colOff>
      <xdr:row>44</xdr:row>
      <xdr:rowOff>17280</xdr:rowOff>
    </xdr:from>
    <xdr:to>
      <xdr:col>1</xdr:col>
      <xdr:colOff>168120</xdr:colOff>
      <xdr:row>47</xdr:row>
      <xdr:rowOff>137880</xdr:rowOff>
    </xdr:to>
    <xdr:sp>
      <xdr:nvSpPr>
        <xdr:cNvPr id="13" name="左大かっこ 9"/>
        <xdr:cNvSpPr/>
      </xdr:nvSpPr>
      <xdr:spPr>
        <a:xfrm>
          <a:off x="244080" y="9856440"/>
          <a:ext cx="72720" cy="863640"/>
        </a:xfrm>
        <a:prstGeom prst="leftBracket">
          <a:avLst>
            <a:gd name="adj" fmla="val 8333"/>
          </a:avLst>
        </a:prstGeom>
        <a:noFill/>
        <a:ln>
          <a:solidFill>
            <a:srgbClr val="000000"/>
          </a:solidFill>
          <a:round/>
        </a:ln>
      </xdr:spPr>
      <xdr:style>
        <a:lnRef idx="1">
          <a:schemeClr val="dk1"/>
        </a:lnRef>
        <a:fillRef idx="0">
          <a:schemeClr val="dk1"/>
        </a:fillRef>
        <a:effectRef idx="0">
          <a:schemeClr val="dk1"/>
        </a:effectRef>
        <a:fontRef idx="minor"/>
      </xdr:style>
    </xdr:sp>
    <xdr:clientData/>
  </xdr:twoCellAnchor>
  <xdr:twoCellAnchor editAs="twoCell">
    <xdr:from>
      <xdr:col>15</xdr:col>
      <xdr:colOff>552960</xdr:colOff>
      <xdr:row>15</xdr:row>
      <xdr:rowOff>92160</xdr:rowOff>
    </xdr:from>
    <xdr:to>
      <xdr:col>19</xdr:col>
      <xdr:colOff>145440</xdr:colOff>
      <xdr:row>15</xdr:row>
      <xdr:rowOff>276120</xdr:rowOff>
    </xdr:to>
    <xdr:sp>
      <xdr:nvSpPr>
        <xdr:cNvPr id="14" name="テキスト ボックス 10"/>
        <xdr:cNvSpPr/>
      </xdr:nvSpPr>
      <xdr:spPr>
        <a:xfrm>
          <a:off x="3155040" y="3225960"/>
          <a:ext cx="754200" cy="183960"/>
        </a:xfrm>
        <a:prstGeom prst="rect">
          <a:avLst/>
        </a:prstGeom>
        <a:noFill/>
        <a:ln w="9525">
          <a:noFill/>
        </a:ln>
      </xdr:spPr>
      <xdr:style>
        <a:lnRef idx="0"/>
        <a:fillRef idx="0"/>
        <a:effectRef idx="0"/>
        <a:fontRef idx="minor"/>
      </xdr:style>
      <xdr:txBody>
        <a:bodyPr horzOverflow="clip" vertOverflow="clip" lIns="90000" rIns="90000" tIns="45000" bIns="45000" anchor="ctr">
          <a:noAutofit/>
        </a:bodyPr>
        <a:p>
          <a:pPr>
            <a:lnSpc>
              <a:spcPct val="100000"/>
            </a:lnSpc>
          </a:pPr>
          <a:r>
            <a:rPr b="0" lang="en-US" sz="900" spc="-1" strike="noStrike">
              <a:solidFill>
                <a:schemeClr val="dk1"/>
              </a:solidFill>
              <a:latin typeface="游明朝"/>
            </a:rPr>
            <a:t>(a)</a:t>
          </a:r>
          <a:endParaRPr b="0" lang="en-US" sz="900" spc="-1" strike="noStrike">
            <a:latin typeface="游明朝"/>
          </a:endParaRPr>
        </a:p>
      </xdr:txBody>
    </xdr:sp>
    <xdr:clientData/>
  </xdr:twoCellAnchor>
  <xdr:twoCellAnchor editAs="twoCell">
    <xdr:from>
      <xdr:col>15</xdr:col>
      <xdr:colOff>549000</xdr:colOff>
      <xdr:row>16</xdr:row>
      <xdr:rowOff>151200</xdr:rowOff>
    </xdr:from>
    <xdr:to>
      <xdr:col>17</xdr:col>
      <xdr:colOff>164520</xdr:colOff>
      <xdr:row>16</xdr:row>
      <xdr:rowOff>311040</xdr:rowOff>
    </xdr:to>
    <xdr:sp>
      <xdr:nvSpPr>
        <xdr:cNvPr id="15" name="テキスト ボックス 13"/>
        <xdr:cNvSpPr/>
      </xdr:nvSpPr>
      <xdr:spPr>
        <a:xfrm>
          <a:off x="3151080" y="3618360"/>
          <a:ext cx="357840" cy="159840"/>
        </a:xfrm>
        <a:prstGeom prst="rect">
          <a:avLst/>
        </a:prstGeom>
        <a:noFill/>
        <a:ln w="9525">
          <a:noFill/>
        </a:ln>
      </xdr:spPr>
      <xdr:style>
        <a:lnRef idx="0"/>
        <a:fillRef idx="0"/>
        <a:effectRef idx="0"/>
        <a:fontRef idx="minor"/>
      </xdr:style>
      <xdr:txBody>
        <a:bodyPr horzOverflow="clip" vertOverflow="clip" lIns="90000" rIns="90000" tIns="45000" bIns="45000" anchor="ctr">
          <a:noAutofit/>
        </a:bodyPr>
        <a:p>
          <a:pPr>
            <a:lnSpc>
              <a:spcPct val="100000"/>
            </a:lnSpc>
          </a:pPr>
          <a:r>
            <a:rPr b="0" lang="en-US" sz="900" spc="-1" strike="noStrike">
              <a:solidFill>
                <a:schemeClr val="dk1"/>
              </a:solidFill>
              <a:latin typeface="游明朝"/>
            </a:rPr>
            <a:t>(b)</a:t>
          </a:r>
          <a:endParaRPr b="0" lang="en-US" sz="900" spc="-1" strike="noStrike">
            <a:latin typeface="游明朝"/>
          </a:endParaRPr>
        </a:p>
      </xdr:txBody>
    </xdr:sp>
    <xdr:clientData/>
  </xdr:twoCellAnchor>
  <xdr:twoCellAnchor editAs="twoCell">
    <xdr:from>
      <xdr:col>38</xdr:col>
      <xdr:colOff>115200</xdr:colOff>
      <xdr:row>0</xdr:row>
      <xdr:rowOff>27000</xdr:rowOff>
    </xdr:from>
    <xdr:to>
      <xdr:col>51</xdr:col>
      <xdr:colOff>235440</xdr:colOff>
      <xdr:row>15</xdr:row>
      <xdr:rowOff>92880</xdr:rowOff>
    </xdr:to>
    <xdr:grpSp>
      <xdr:nvGrpSpPr>
        <xdr:cNvPr id="16" name="グループ化 19"/>
        <xdr:cNvGrpSpPr/>
      </xdr:nvGrpSpPr>
      <xdr:grpSpPr>
        <a:xfrm>
          <a:off x="7895160" y="27000"/>
          <a:ext cx="6476760" cy="3199680"/>
          <a:chOff x="7895160" y="27000"/>
          <a:chExt cx="6476760" cy="3199680"/>
        </a:xfrm>
      </xdr:grpSpPr>
      <xdr:grpSp>
        <xdr:nvGrpSpPr>
          <xdr:cNvPr id="17" name="グループ化 39"/>
          <xdr:cNvGrpSpPr/>
        </xdr:nvGrpSpPr>
        <xdr:grpSpPr>
          <a:xfrm>
            <a:off x="7895160" y="27000"/>
            <a:ext cx="6476760" cy="3199680"/>
            <a:chOff x="7895160" y="27000"/>
            <a:chExt cx="6476760" cy="3199680"/>
          </a:xfrm>
        </xdr:grpSpPr>
        <xdr:grpSp>
          <xdr:nvGrpSpPr>
            <xdr:cNvPr id="18" name="グループ化 20"/>
            <xdr:cNvGrpSpPr/>
          </xdr:nvGrpSpPr>
          <xdr:grpSpPr>
            <a:xfrm>
              <a:off x="7895160" y="27000"/>
              <a:ext cx="6476760" cy="3199680"/>
              <a:chOff x="7895160" y="27000"/>
              <a:chExt cx="6476760" cy="3199680"/>
            </a:xfrm>
          </xdr:grpSpPr>
          <xdr:sp>
            <xdr:nvSpPr>
              <xdr:cNvPr id="19" name="正方形/長方形 32"/>
              <xdr:cNvSpPr/>
            </xdr:nvSpPr>
            <xdr:spPr>
              <a:xfrm>
                <a:off x="7895160" y="27000"/>
                <a:ext cx="6476760" cy="3199680"/>
              </a:xfrm>
              <a:prstGeom prst="rect">
                <a:avLst/>
              </a:prstGeom>
              <a:solidFill>
                <a:schemeClr val="bg1"/>
              </a:solidFill>
              <a:ln w="57150">
                <a:solidFill>
                  <a:srgbClr val="000000"/>
                </a:solidFill>
                <a:round/>
              </a:ln>
            </xdr:spPr>
            <xdr:style>
              <a:lnRef idx="2">
                <a:schemeClr val="accent6"/>
              </a:lnRef>
              <a:fillRef idx="1">
                <a:schemeClr val="lt1"/>
              </a:fillRef>
              <a:effectRef idx="0">
                <a:schemeClr val="accent6"/>
              </a:effectRef>
              <a:fontRef idx="minor"/>
            </xdr:style>
            <xdr:txBody>
              <a:bodyPr vertOverflow="clip" lIns="18360" rIns="0" tIns="0" bIns="0" anchor="ctr" upright="1">
                <a:noAutofit/>
              </a:bodyPr>
              <a:p>
                <a:pPr>
                  <a:lnSpc>
                    <a:spcPct val="100000"/>
                  </a:lnSpc>
                </a:pPr>
                <a:r>
                  <a:rPr b="1" lang="en-US" sz="1100" spc="-1" strike="noStrike">
                    <a:solidFill>
                      <a:schemeClr val="dk1"/>
                    </a:solidFill>
                    <a:latin typeface="Calibri"/>
                  </a:rPr>
                  <a:t>   </a:t>
                </a:r>
                <a:r>
                  <a:rPr b="1" lang="ja-JP" sz="1100" spc="-1" strike="noStrike">
                    <a:solidFill>
                      <a:schemeClr val="dk1"/>
                    </a:solidFill>
                    <a:latin typeface="Calibri"/>
                  </a:rPr>
                  <a:t>【</a:t>
                </a:r>
                <a:r>
                  <a:rPr b="1" lang="ja-JP" sz="1100" spc="-1" strike="noStrike">
                    <a:solidFill>
                      <a:schemeClr val="dk1"/>
                    </a:solidFill>
                    <a:latin typeface="Calibri"/>
                  </a:rPr>
                  <a:t>記入上の注意】</a:t>
                </a:r>
                <a:endParaRPr b="0" lang="en-US" sz="1100" spc="-1" strike="noStrike">
                  <a:latin typeface="游明朝"/>
                </a:endParaRPr>
              </a:p>
              <a:p>
                <a:pPr>
                  <a:lnSpc>
                    <a:spcPct val="100000"/>
                  </a:lnSpc>
                </a:pPr>
                <a:endParaRPr b="0" lang="en-US" sz="1100" spc="-1" strike="noStrike">
                  <a:latin typeface="游明朝"/>
                </a:endParaRPr>
              </a:p>
              <a:p>
                <a:pPr>
                  <a:lnSpc>
                    <a:spcPct val="100000"/>
                  </a:lnSpc>
                </a:pPr>
                <a:r>
                  <a:rPr b="1" lang="ja-JP" sz="1100" spc="-1" strike="noStrike">
                    <a:solidFill>
                      <a:schemeClr val="dk1"/>
                    </a:solidFill>
                    <a:latin typeface="Calibri"/>
                  </a:rPr>
                  <a:t>　・ 必須の記入箇所は　　　　　　　　のセルです。</a:t>
                </a:r>
                <a:endParaRPr b="0" lang="en-US" sz="1100" spc="-1" strike="noStrike">
                  <a:latin typeface="游明朝"/>
                </a:endParaRPr>
              </a:p>
              <a:p>
                <a:pPr>
                  <a:lnSpc>
                    <a:spcPct val="100000"/>
                  </a:lnSpc>
                </a:pPr>
                <a:r>
                  <a:rPr b="1" lang="ja-JP" sz="1100" spc="-1" strike="noStrike">
                    <a:solidFill>
                      <a:schemeClr val="dk1"/>
                    </a:solidFill>
                    <a:latin typeface="Calibri"/>
                  </a:rPr>
                  <a:t>　   空欄が残っているとエラーになります。</a:t>
                </a:r>
                <a:endParaRPr b="0" lang="en-US" sz="1100" spc="-1" strike="noStrike">
                  <a:latin typeface="游明朝"/>
                </a:endParaRPr>
              </a:p>
              <a:p>
                <a:pPr>
                  <a:lnSpc>
                    <a:spcPct val="100000"/>
                  </a:lnSpc>
                </a:pPr>
                <a:r>
                  <a:rPr b="1" lang="en-US" sz="1100" spc="-1" strike="noStrike">
                    <a:solidFill>
                      <a:schemeClr val="dk1"/>
                    </a:solidFill>
                    <a:latin typeface="Calibri"/>
                  </a:rPr>
                  <a:t>   </a:t>
                </a:r>
                <a:endParaRPr b="0" lang="en-US" sz="1100" spc="-1" strike="noStrike">
                  <a:latin typeface="游明朝"/>
                </a:endParaRPr>
              </a:p>
              <a:p>
                <a:pPr>
                  <a:lnSpc>
                    <a:spcPct val="100000"/>
                  </a:lnSpc>
                </a:pPr>
                <a:r>
                  <a:rPr b="1" lang="ja-JP" sz="1100" spc="-1" strike="noStrike">
                    <a:solidFill>
                      <a:schemeClr val="dk1"/>
                    </a:solidFill>
                    <a:latin typeface="Calibri"/>
                  </a:rPr>
                  <a:t>　・ 先に「基本情報入力シート」及び「別紙様式２－２</a:t>
                </a:r>
                <a:r>
                  <a:rPr b="1" lang="ja-JP" sz="1100" spc="-1" strike="noStrike">
                    <a:solidFill>
                      <a:srgbClr val="000000"/>
                    </a:solidFill>
                    <a:latin typeface="Calibri"/>
                  </a:rPr>
                  <a:t>」「別紙様式２－３」を完成させて</a:t>
                </a:r>
                <a:r>
                  <a:rPr b="1" lang="ja-JP" sz="1100" spc="-1" strike="noStrike">
                    <a:solidFill>
                      <a:schemeClr val="dk1"/>
                    </a:solidFill>
                    <a:latin typeface="Calibri"/>
                  </a:rPr>
                  <a:t>ください。</a:t>
                </a:r>
                <a:endParaRPr b="0" lang="en-US" sz="1100" spc="-1" strike="noStrike">
                  <a:latin typeface="游明朝"/>
                </a:endParaRPr>
              </a:p>
              <a:p>
                <a:pPr>
                  <a:lnSpc>
                    <a:spcPct val="100000"/>
                  </a:lnSpc>
                </a:pPr>
                <a:r>
                  <a:rPr b="1" lang="ja-JP" sz="1100" spc="-1" strike="noStrike">
                    <a:solidFill>
                      <a:schemeClr val="dk1"/>
                    </a:solidFill>
                    <a:latin typeface="Calibri"/>
                  </a:rPr>
                  <a:t>　　これらのシートでの記入内容に応じて、入力が不要な欄が非表示になります。</a:t>
                </a:r>
                <a:endParaRPr b="0" lang="en-US" sz="1100" spc="-1" strike="noStrike">
                  <a:latin typeface="游明朝"/>
                </a:endParaRPr>
              </a:p>
              <a:p>
                <a:pPr>
                  <a:lnSpc>
                    <a:spcPct val="100000"/>
                  </a:lnSpc>
                </a:pPr>
                <a:endParaRPr b="0" lang="en-US" sz="1100" spc="-1" strike="noStrike">
                  <a:latin typeface="游明朝"/>
                </a:endParaRPr>
              </a:p>
              <a:p>
                <a:pPr>
                  <a:lnSpc>
                    <a:spcPct val="100000"/>
                  </a:lnSpc>
                </a:pPr>
                <a:r>
                  <a:rPr b="1" lang="ja-JP" sz="1100" spc="-1" strike="noStrike">
                    <a:solidFill>
                      <a:schemeClr val="dk1"/>
                    </a:solidFill>
                    <a:latin typeface="Calibri"/>
                  </a:rPr>
                  <a:t>　・ 濃いオレンジ色のセルに「</a:t>
                </a:r>
                <a:r>
                  <a:rPr b="1" lang="en-US" sz="1100" spc="-1" strike="noStrike">
                    <a:solidFill>
                      <a:schemeClr val="dk1"/>
                    </a:solidFill>
                    <a:latin typeface="Calibri"/>
                  </a:rPr>
                  <a:t>×</a:t>
                </a:r>
                <a:r>
                  <a:rPr b="1" lang="ja-JP" sz="1100" spc="-1" strike="noStrike">
                    <a:solidFill>
                      <a:schemeClr val="dk1"/>
                    </a:solidFill>
                    <a:latin typeface="Calibri"/>
                  </a:rPr>
                  <a:t>」が表示された場合、記入内容が要件を満たしていないか、</a:t>
                </a:r>
                <a:endParaRPr b="0" lang="en-US" sz="1100" spc="-1" strike="noStrike">
                  <a:latin typeface="游明朝"/>
                </a:endParaRPr>
              </a:p>
              <a:p>
                <a:pPr>
                  <a:lnSpc>
                    <a:spcPct val="100000"/>
                  </a:lnSpc>
                </a:pPr>
                <a:r>
                  <a:rPr b="1" lang="ja-JP" sz="1100" spc="-1" strike="noStrike">
                    <a:solidFill>
                      <a:schemeClr val="dk1"/>
                    </a:solidFill>
                    <a:latin typeface="Calibri"/>
                  </a:rPr>
                  <a:t>　　未入力の欄がありますので修正してください。</a:t>
                </a:r>
                <a:endParaRPr b="0" lang="en-US" sz="1100" spc="-1" strike="noStrike">
                  <a:latin typeface="游明朝"/>
                </a:endParaRPr>
              </a:p>
              <a:p>
                <a:pPr>
                  <a:lnSpc>
                    <a:spcPct val="100000"/>
                  </a:lnSpc>
                </a:pPr>
                <a:r>
                  <a:rPr b="1" lang="ja-JP" sz="1100" spc="-1" strike="noStrike">
                    <a:solidFill>
                      <a:schemeClr val="dk1"/>
                    </a:solidFill>
                    <a:latin typeface="Calibri"/>
                  </a:rPr>
                  <a:t>　　グレー色のセルの「</a:t>
                </a:r>
                <a:r>
                  <a:rPr b="1" lang="en-US" sz="1100" spc="-1" strike="noStrike">
                    <a:solidFill>
                      <a:schemeClr val="dk1"/>
                    </a:solidFill>
                    <a:latin typeface="Calibri"/>
                  </a:rPr>
                  <a:t>×</a:t>
                </a:r>
                <a:r>
                  <a:rPr b="1" lang="ja-JP" sz="1100" spc="-1" strike="noStrike">
                    <a:solidFill>
                      <a:schemeClr val="dk1"/>
                    </a:solidFill>
                    <a:latin typeface="Calibri"/>
                  </a:rPr>
                  <a:t>」および空欄は、要件には影響しません。</a:t>
                </a:r>
                <a:endParaRPr b="0" lang="en-US" sz="1100" spc="-1" strike="noStrike">
                  <a:latin typeface="游明朝"/>
                </a:endParaRPr>
              </a:p>
              <a:p>
                <a:pPr>
                  <a:lnSpc>
                    <a:spcPct val="100000"/>
                  </a:lnSpc>
                  <a:tabLst>
                    <a:tab algn="l" pos="0"/>
                  </a:tabLst>
                </a:pPr>
                <a:r>
                  <a:rPr b="1" lang="ja-JP" sz="1100" spc="-1" strike="noStrike">
                    <a:solidFill>
                      <a:schemeClr val="dk1"/>
                    </a:solidFill>
                    <a:latin typeface="Calibri"/>
                  </a:rPr>
                  <a:t>　</a:t>
                </a:r>
                <a:endParaRPr b="0" lang="en-US" sz="1100" spc="-1" strike="noStrike">
                  <a:latin typeface="游明朝"/>
                </a:endParaRPr>
              </a:p>
              <a:p>
                <a:pPr>
                  <a:lnSpc>
                    <a:spcPct val="100000"/>
                  </a:lnSpc>
                  <a:tabLst>
                    <a:tab algn="l" pos="0"/>
                  </a:tabLst>
                </a:pPr>
                <a:r>
                  <a:rPr b="1" lang="en-US" sz="1100" spc="-1" strike="noStrike">
                    <a:solidFill>
                      <a:schemeClr val="dk1"/>
                    </a:solidFill>
                    <a:latin typeface="Calibri"/>
                  </a:rPr>
                  <a:t>   </a:t>
                </a:r>
                <a:r>
                  <a:rPr b="1" lang="ja-JP" sz="1100" spc="-1" strike="noStrike">
                    <a:solidFill>
                      <a:schemeClr val="dk1"/>
                    </a:solidFill>
                    <a:latin typeface="Calibri"/>
                  </a:rPr>
                  <a:t>・ 本処遇改善計画書に記載された金額は見込額であり、提出後の運営状況（利用者数等）、</a:t>
                </a:r>
                <a:endParaRPr b="0" lang="en-US" sz="1100" spc="-1" strike="noStrike">
                  <a:latin typeface="游明朝"/>
                </a:endParaRPr>
              </a:p>
              <a:p>
                <a:pPr>
                  <a:lnSpc>
                    <a:spcPct val="100000"/>
                  </a:lnSpc>
                  <a:tabLst>
                    <a:tab algn="l" pos="0"/>
                  </a:tabLst>
                </a:pPr>
                <a:r>
                  <a:rPr b="1" lang="ja-JP" sz="1100" spc="-1" strike="noStrike">
                    <a:solidFill>
                      <a:schemeClr val="dk1"/>
                    </a:solidFill>
                    <a:latin typeface="Calibri"/>
                  </a:rPr>
                  <a:t>　　人員配置状況（職員数等）その他の事由により変動があっても差し支えありません。</a:t>
                </a:r>
                <a:endParaRPr b="0" lang="en-US" sz="1100" spc="-1" strike="noStrike">
                  <a:latin typeface="游明朝"/>
                </a:endParaRPr>
              </a:p>
              <a:p>
                <a:pPr>
                  <a:lnSpc>
                    <a:spcPct val="100000"/>
                  </a:lnSpc>
                  <a:tabLst>
                    <a:tab algn="l" pos="0"/>
                  </a:tabLst>
                </a:pPr>
                <a:endParaRPr b="0" lang="en-US" sz="1100" spc="-1" strike="noStrike">
                  <a:latin typeface="游明朝"/>
                </a:endParaRPr>
              </a:p>
              <a:p>
                <a:pPr>
                  <a:lnSpc>
                    <a:spcPct val="100000"/>
                  </a:lnSpc>
                  <a:tabLst>
                    <a:tab algn="l" pos="0"/>
                  </a:tabLst>
                </a:pPr>
                <a:endParaRPr b="0" lang="en-US" sz="1100" spc="-1" strike="noStrike">
                  <a:latin typeface="游明朝"/>
                </a:endParaRPr>
              </a:p>
              <a:p>
                <a:pPr>
                  <a:lnSpc>
                    <a:spcPct val="100000"/>
                  </a:lnSpc>
                  <a:tabLst>
                    <a:tab algn="l" pos="0"/>
                  </a:tabLst>
                </a:pPr>
                <a:endParaRPr b="0" lang="en-US" sz="1100" spc="-1" strike="noStrike">
                  <a:latin typeface="游明朝"/>
                </a:endParaRPr>
              </a:p>
            </xdr:txBody>
          </xdr:sp>
          <xdr:sp>
            <xdr:nvSpPr>
              <xdr:cNvPr id="20" name="正方形/長方形 15"/>
              <xdr:cNvSpPr/>
            </xdr:nvSpPr>
            <xdr:spPr>
              <a:xfrm>
                <a:off x="9171000" y="455040"/>
                <a:ext cx="556200" cy="205920"/>
              </a:xfrm>
              <a:prstGeom prst="rect">
                <a:avLst/>
              </a:prstGeom>
              <a:solidFill>
                <a:srgbClr val="fff2cc"/>
              </a:solidFill>
              <a:ln w="9525">
                <a:solidFill>
                  <a:srgbClr val="000000"/>
                </a:solidFill>
                <a:round/>
              </a:ln>
            </xdr:spPr>
            <xdr:style>
              <a:lnRef idx="0"/>
              <a:fillRef idx="0"/>
              <a:effectRef idx="0"/>
              <a:fontRef idx="minor"/>
            </xdr:style>
            <xdr:txBody>
              <a:bodyPr vertOverflow="clip" lIns="18360" rIns="0" tIns="0" bIns="0" anchor="ctr" upright="1">
                <a:noAutofit/>
              </a:bodyPr>
              <a:p>
                <a:pPr algn="ctr">
                  <a:lnSpc>
                    <a:spcPct val="100000"/>
                  </a:lnSpc>
                </a:pPr>
                <a:r>
                  <a:rPr b="1" lang="ja-JP" sz="1100" spc="-1" strike="noStrike">
                    <a:latin typeface="游明朝"/>
                  </a:rPr>
                  <a:t>薄橙色</a:t>
                </a:r>
                <a:endParaRPr b="0" lang="en-US" sz="1100" spc="-1" strike="noStrike">
                  <a:latin typeface="游明朝"/>
                </a:endParaRPr>
              </a:p>
            </xdr:txBody>
          </xdr:sp>
        </xdr:grpSp>
        <xdr:grpSp>
          <xdr:nvGrpSpPr>
            <xdr:cNvPr id="21" name="グループ化 16"/>
            <xdr:cNvGrpSpPr/>
          </xdr:nvGrpSpPr>
          <xdr:grpSpPr>
            <a:xfrm>
              <a:off x="8172000" y="2910960"/>
              <a:ext cx="1243800" cy="242640"/>
              <a:chOff x="8172000" y="2910960"/>
              <a:chExt cx="1243800" cy="242640"/>
            </a:xfrm>
          </xdr:grpSpPr>
          <xdr:sp>
            <xdr:nvSpPr>
              <xdr:cNvPr id="22" name="正方形/長方形 36"/>
              <xdr:cNvSpPr/>
            </xdr:nvSpPr>
            <xdr:spPr>
              <a:xfrm>
                <a:off x="8172000" y="2910960"/>
                <a:ext cx="206280" cy="242640"/>
              </a:xfrm>
              <a:prstGeom prst="rect">
                <a:avLst/>
              </a:prstGeom>
              <a:solidFill>
                <a:srgbClr val="ffc000"/>
              </a:solidFill>
              <a:ln w="9525">
                <a:solidFill>
                  <a:srgbClr val="000000"/>
                </a:solidFill>
                <a:round/>
              </a:ln>
            </xdr:spPr>
            <xdr:style>
              <a:lnRef idx="0"/>
              <a:fillRef idx="0"/>
              <a:effectRef idx="0"/>
              <a:fontRef idx="minor"/>
            </xdr:style>
            <xdr:txBody>
              <a:bodyPr vertOverflow="clip" lIns="18360" rIns="0" tIns="0" bIns="0" anchor="ctr" upright="1">
                <a:noAutofit/>
              </a:bodyPr>
              <a:p>
                <a:pPr algn="ctr">
                  <a:lnSpc>
                    <a:spcPct val="100000"/>
                  </a:lnSpc>
                </a:pPr>
                <a:r>
                  <a:rPr b="1" lang="en-US" sz="1050" spc="-1" strike="noStrike">
                    <a:latin typeface="游明朝"/>
                  </a:rPr>
                  <a:t>○</a:t>
                </a:r>
                <a:endParaRPr b="0" lang="en-US" sz="1050" spc="-1" strike="noStrike">
                  <a:latin typeface="游明朝"/>
                </a:endParaRPr>
              </a:p>
            </xdr:txBody>
          </xdr:sp>
          <xdr:sp>
            <xdr:nvSpPr>
              <xdr:cNvPr id="23" name="テキスト ボックス 40"/>
              <xdr:cNvSpPr/>
            </xdr:nvSpPr>
            <xdr:spPr>
              <a:xfrm>
                <a:off x="8331480" y="2919960"/>
                <a:ext cx="1084320" cy="199800"/>
              </a:xfrm>
              <a:prstGeom prst="rect">
                <a:avLst/>
              </a:prstGeom>
              <a:noFill/>
              <a:ln w="0">
                <a:noFill/>
              </a:ln>
            </xdr:spPr>
            <xdr:style>
              <a:lnRef idx="0"/>
              <a:fillRef idx="0"/>
              <a:effectRef idx="0"/>
              <a:fontRef idx="minor"/>
            </xdr:style>
            <xdr:txBody>
              <a:bodyPr wrap="none" horzOverflow="clip" vertOverflow="clip" lIns="90000" rIns="90000" tIns="45000" bIns="45000" anchor="ctr">
                <a:noAutofit/>
              </a:bodyPr>
              <a:p>
                <a:pPr>
                  <a:lnSpc>
                    <a:spcPct val="100000"/>
                  </a:lnSpc>
                </a:pPr>
                <a:r>
                  <a:rPr b="1" lang="ja-JP" sz="1100" spc="-1" strike="noStrike">
                    <a:solidFill>
                      <a:srgbClr val="000000"/>
                    </a:solidFill>
                    <a:latin typeface="Calibri"/>
                  </a:rPr>
                  <a:t>要件を満たす</a:t>
                </a:r>
                <a:endParaRPr b="0" lang="en-US" sz="1100" spc="-1" strike="noStrike">
                  <a:latin typeface="游明朝"/>
                </a:endParaRPr>
              </a:p>
            </xdr:txBody>
          </xdr:sp>
        </xdr:grpSp>
        <xdr:sp>
          <xdr:nvSpPr>
            <xdr:cNvPr id="24" name="テキスト ボックス 41"/>
            <xdr:cNvSpPr/>
          </xdr:nvSpPr>
          <xdr:spPr>
            <a:xfrm>
              <a:off x="9610920" y="2909520"/>
              <a:ext cx="3166200" cy="223920"/>
            </a:xfrm>
            <a:prstGeom prst="rect">
              <a:avLst/>
            </a:prstGeom>
            <a:noFill/>
            <a:ln w="0">
              <a:noFill/>
            </a:ln>
          </xdr:spPr>
          <xdr:style>
            <a:lnRef idx="0"/>
            <a:fillRef idx="0"/>
            <a:effectRef idx="0"/>
            <a:fontRef idx="minor"/>
          </xdr:style>
          <xdr:txBody>
            <a:bodyPr wrap="none" horzOverflow="clip" vertOverflow="clip" lIns="90000" rIns="90000" tIns="45000" bIns="45000" anchor="ctr">
              <a:noAutofit/>
            </a:bodyPr>
            <a:p>
              <a:pPr>
                <a:lnSpc>
                  <a:spcPct val="100000"/>
                </a:lnSpc>
              </a:pPr>
              <a:r>
                <a:rPr b="1" lang="ja-JP" sz="1100" spc="-1" strike="noStrike">
                  <a:solidFill>
                    <a:srgbClr val="000000"/>
                  </a:solidFill>
                  <a:latin typeface="Calibri"/>
                </a:rPr>
                <a:t>要件を満たさない（または未入力あり）</a:t>
              </a:r>
              <a:endParaRPr b="0" lang="en-US" sz="1100" spc="-1" strike="noStrike">
                <a:latin typeface="游明朝"/>
              </a:endParaRPr>
            </a:p>
          </xdr:txBody>
        </xdr:sp>
        <xdr:grpSp>
          <xdr:nvGrpSpPr>
            <xdr:cNvPr id="25" name="グループ化 22"/>
            <xdr:cNvGrpSpPr/>
          </xdr:nvGrpSpPr>
          <xdr:grpSpPr>
            <a:xfrm>
              <a:off x="12001320" y="2913480"/>
              <a:ext cx="1901160" cy="248400"/>
              <a:chOff x="12001320" y="2913480"/>
              <a:chExt cx="1901160" cy="248400"/>
            </a:xfrm>
          </xdr:grpSpPr>
          <xdr:sp>
            <xdr:nvSpPr>
              <xdr:cNvPr id="26" name="テキスト ボックス 42"/>
              <xdr:cNvSpPr/>
            </xdr:nvSpPr>
            <xdr:spPr>
              <a:xfrm>
                <a:off x="12459240" y="2913480"/>
                <a:ext cx="1443240" cy="229680"/>
              </a:xfrm>
              <a:prstGeom prst="rect">
                <a:avLst/>
              </a:prstGeom>
              <a:noFill/>
              <a:ln w="0">
                <a:noFill/>
              </a:ln>
            </xdr:spPr>
            <xdr:style>
              <a:lnRef idx="0"/>
              <a:fillRef idx="0"/>
              <a:effectRef idx="0"/>
              <a:fontRef idx="minor"/>
            </xdr:style>
            <xdr:txBody>
              <a:bodyPr wrap="none" horzOverflow="clip" vertOverflow="clip" lIns="90000" rIns="90000" tIns="45000" bIns="45000" anchor="ctr">
                <a:noAutofit/>
              </a:bodyPr>
              <a:p>
                <a:pPr>
                  <a:lnSpc>
                    <a:spcPct val="100000"/>
                  </a:lnSpc>
                </a:pPr>
                <a:r>
                  <a:rPr b="1" lang="ja-JP" sz="1100" spc="-1" strike="noStrike">
                    <a:solidFill>
                      <a:srgbClr val="000000"/>
                    </a:solidFill>
                    <a:latin typeface="Calibri"/>
                  </a:rPr>
                  <a:t>要件には影響せず</a:t>
                </a:r>
                <a:endParaRPr b="0" lang="en-US" sz="1100" spc="-1" strike="noStrike">
                  <a:latin typeface="游明朝"/>
                </a:endParaRPr>
              </a:p>
            </xdr:txBody>
          </xdr:sp>
          <xdr:sp>
            <xdr:nvSpPr>
              <xdr:cNvPr id="27" name="正方形/長方形 38"/>
              <xdr:cNvSpPr/>
            </xdr:nvSpPr>
            <xdr:spPr>
              <a:xfrm>
                <a:off x="12001320" y="2919600"/>
                <a:ext cx="204840" cy="242280"/>
              </a:xfrm>
              <a:prstGeom prst="rect">
                <a:avLst/>
              </a:prstGeom>
              <a:solidFill>
                <a:schemeClr val="bg1">
                  <a:lumMod val="95000"/>
                </a:schemeClr>
              </a:solidFill>
              <a:ln w="9525">
                <a:solidFill>
                  <a:srgbClr val="000000"/>
                </a:solidFill>
                <a:round/>
              </a:ln>
            </xdr:spPr>
            <xdr:style>
              <a:lnRef idx="0"/>
              <a:fillRef idx="0"/>
              <a:effectRef idx="0"/>
              <a:fontRef idx="minor"/>
            </xdr:style>
            <xdr:txBody>
              <a:bodyPr vertOverflow="clip" lIns="18360" rIns="0" tIns="0" bIns="0" anchor="ctr" upright="1">
                <a:noAutofit/>
              </a:bodyPr>
              <a:p>
                <a:pPr algn="ctr">
                  <a:lnSpc>
                    <a:spcPct val="100000"/>
                  </a:lnSpc>
                </a:pPr>
                <a:r>
                  <a:rPr b="1" lang="en-US" sz="1100" spc="-1" strike="noStrike">
                    <a:latin typeface="游明朝"/>
                  </a:rPr>
                  <a:t>×</a:t>
                </a:r>
                <a:endParaRPr b="0" lang="en-US" sz="1100" spc="-1" strike="noStrike">
                  <a:latin typeface="游明朝"/>
                </a:endParaRPr>
              </a:p>
            </xdr:txBody>
          </xdr:sp>
        </xdr:grpSp>
      </xdr:grpSp>
      <xdr:grpSp>
        <xdr:nvGrpSpPr>
          <xdr:cNvPr id="28" name="グループ化 41"/>
          <xdr:cNvGrpSpPr/>
        </xdr:nvGrpSpPr>
        <xdr:grpSpPr>
          <a:xfrm>
            <a:off x="9429480" y="2914920"/>
            <a:ext cx="3042000" cy="251640"/>
            <a:chOff x="9429480" y="2914920"/>
            <a:chExt cx="3042000" cy="251640"/>
          </a:xfrm>
        </xdr:grpSpPr>
        <xdr:sp>
          <xdr:nvSpPr>
            <xdr:cNvPr id="29" name="正方形/長方形 36"/>
            <xdr:cNvSpPr/>
          </xdr:nvSpPr>
          <xdr:spPr>
            <a:xfrm>
              <a:off x="9429480" y="2914920"/>
              <a:ext cx="206280" cy="242280"/>
            </a:xfrm>
            <a:prstGeom prst="rect">
              <a:avLst/>
            </a:prstGeom>
            <a:solidFill>
              <a:srgbClr val="ffc000"/>
            </a:solidFill>
            <a:ln w="9525">
              <a:solidFill>
                <a:srgbClr val="000000"/>
              </a:solidFill>
              <a:round/>
            </a:ln>
          </xdr:spPr>
          <xdr:style>
            <a:lnRef idx="0"/>
            <a:fillRef idx="0"/>
            <a:effectRef idx="0"/>
            <a:fontRef idx="minor"/>
          </xdr:style>
          <xdr:txBody>
            <a:bodyPr vertOverflow="clip" lIns="18360" rIns="0" tIns="0" bIns="0" anchor="ctr" upright="1">
              <a:noAutofit/>
            </a:bodyPr>
            <a:p>
              <a:pPr algn="ctr">
                <a:lnSpc>
                  <a:spcPct val="100000"/>
                </a:lnSpc>
              </a:pPr>
              <a:r>
                <a:rPr b="1" lang="en-US" sz="1050" spc="-1" strike="noStrike">
                  <a:latin typeface="游明朝"/>
                </a:rPr>
                <a:t>×</a:t>
              </a:r>
              <a:endParaRPr b="0" lang="en-US" sz="1050" spc="-1" strike="noStrike">
                <a:latin typeface="游明朝"/>
              </a:endParaRPr>
            </a:p>
          </xdr:txBody>
        </xdr:sp>
        <xdr:sp>
          <xdr:nvSpPr>
            <xdr:cNvPr id="30" name="正方形/長方形 38"/>
            <xdr:cNvSpPr/>
          </xdr:nvSpPr>
          <xdr:spPr>
            <a:xfrm>
              <a:off x="12265200" y="2924280"/>
              <a:ext cx="206280" cy="242280"/>
            </a:xfrm>
            <a:prstGeom prst="rect">
              <a:avLst/>
            </a:prstGeom>
            <a:solidFill>
              <a:schemeClr val="bg1">
                <a:lumMod val="95000"/>
              </a:schemeClr>
            </a:solidFill>
            <a:ln w="9525">
              <a:solidFill>
                <a:srgbClr val="000000"/>
              </a:solidFill>
              <a:round/>
            </a:ln>
          </xdr:spPr>
          <xdr:style>
            <a:lnRef idx="0"/>
            <a:fillRef idx="0"/>
            <a:effectRef idx="0"/>
            <a:fontRef idx="minor"/>
          </xdr:style>
        </xdr:sp>
      </xdr:grpSp>
    </xdr:grpSp>
    <xdr:clientData/>
  </xdr:twoCellAnchor>
  <mc:AlternateContent xmlns:mc="http://schemas.openxmlformats.org/markup-compatibility/2006">
    <mc:Choice xmlns:a14="http://schemas.microsoft.com/office/drawing/2010/main" Requires="a14">
      <xdr:twoCellAnchor editAs="oneCell">
        <xdr:from>
          <xdr:col>0</xdr:col>
          <xdr:colOff>133200</xdr:colOff>
          <xdr:row>64</xdr:row>
          <xdr:rowOff>438120</xdr:rowOff>
        </xdr:from>
        <xdr:to>
          <xdr:col>1</xdr:col>
          <xdr:colOff>-114840</xdr:colOff>
          <xdr:row>65</xdr:row>
          <xdr:rowOff>133200</xdr:rowOff>
        </xdr:to>
        <xdr:sp>
          <xdr:nvSpPr>
            <xdr:cNvPr id="1001" name="Check Box 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133200</xdr:colOff>
          <xdr:row>107</xdr:row>
          <xdr:rowOff>19080</xdr:rowOff>
        </xdr:from>
        <xdr:to>
          <xdr:col>2</xdr:col>
          <xdr:colOff>9360</xdr:colOff>
          <xdr:row>108</xdr:row>
          <xdr:rowOff>19080</xdr:rowOff>
        </xdr:to>
        <xdr:sp>
          <xdr:nvSpPr>
            <xdr:cNvPr id="1002" name="Check Box 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133200</xdr:colOff>
          <xdr:row>108</xdr:row>
          <xdr:rowOff>19080</xdr:rowOff>
        </xdr:from>
        <xdr:to>
          <xdr:col>2</xdr:col>
          <xdr:colOff>9360</xdr:colOff>
          <xdr:row>109</xdr:row>
          <xdr:rowOff>0</xdr:rowOff>
        </xdr:to>
        <xdr:sp>
          <xdr:nvSpPr>
            <xdr:cNvPr id="1003" name="Check Box 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133200</xdr:colOff>
          <xdr:row>109</xdr:row>
          <xdr:rowOff>19080</xdr:rowOff>
        </xdr:from>
        <xdr:to>
          <xdr:col>2</xdr:col>
          <xdr:colOff>9360</xdr:colOff>
          <xdr:row>110</xdr:row>
          <xdr:rowOff>19080</xdr:rowOff>
        </xdr:to>
        <xdr:sp>
          <xdr:nvSpPr>
            <xdr:cNvPr id="1004" name="Check Box 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133200</xdr:colOff>
          <xdr:row>110</xdr:row>
          <xdr:rowOff>19080</xdr:rowOff>
        </xdr:from>
        <xdr:to>
          <xdr:col>1</xdr:col>
          <xdr:colOff>218520</xdr:colOff>
          <xdr:row>111</xdr:row>
          <xdr:rowOff>0</xdr:rowOff>
        </xdr:to>
        <xdr:sp>
          <xdr:nvSpPr>
            <xdr:cNvPr id="1005" name="Check Box 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133200</xdr:colOff>
          <xdr:row>112</xdr:row>
          <xdr:rowOff>19080</xdr:rowOff>
        </xdr:from>
        <xdr:to>
          <xdr:col>1</xdr:col>
          <xdr:colOff>218520</xdr:colOff>
          <xdr:row>113</xdr:row>
          <xdr:rowOff>19080</xdr:rowOff>
        </xdr:to>
        <xdr:sp>
          <xdr:nvSpPr>
            <xdr:cNvPr id="1006" name="Check Box 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190440</xdr:colOff>
          <xdr:row>44</xdr:row>
          <xdr:rowOff>28440</xdr:rowOff>
        </xdr:from>
        <xdr:to>
          <xdr:col>3</xdr:col>
          <xdr:colOff>57240</xdr:colOff>
          <xdr:row>45</xdr:row>
          <xdr:rowOff>-38160</xdr:rowOff>
        </xdr:to>
        <xdr:sp>
          <xdr:nvSpPr>
            <xdr:cNvPr id="1007" name="Check Box 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190440</xdr:colOff>
          <xdr:row>45</xdr:row>
          <xdr:rowOff>19080</xdr:rowOff>
        </xdr:from>
        <xdr:to>
          <xdr:col>3</xdr:col>
          <xdr:colOff>19080</xdr:colOff>
          <xdr:row>46</xdr:row>
          <xdr:rowOff>-9720</xdr:rowOff>
        </xdr:to>
        <xdr:sp>
          <xdr:nvSpPr>
            <xdr:cNvPr id="1008" name="Check Box 1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190440</xdr:colOff>
          <xdr:row>45</xdr:row>
          <xdr:rowOff>209520</xdr:rowOff>
        </xdr:from>
        <xdr:to>
          <xdr:col>3</xdr:col>
          <xdr:colOff>19080</xdr:colOff>
          <xdr:row>47</xdr:row>
          <xdr:rowOff>57240</xdr:rowOff>
        </xdr:to>
        <xdr:sp>
          <xdr:nvSpPr>
            <xdr:cNvPr id="1009" name="Check Box 1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190440</xdr:colOff>
          <xdr:row>46</xdr:row>
          <xdr:rowOff>209520</xdr:rowOff>
        </xdr:from>
        <xdr:to>
          <xdr:col>3</xdr:col>
          <xdr:colOff>38160</xdr:colOff>
          <xdr:row>48</xdr:row>
          <xdr:rowOff>19080</xdr:rowOff>
        </xdr:to>
        <xdr:sp>
          <xdr:nvSpPr>
            <xdr:cNvPr id="1010" name="Check Box 1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133200</xdr:colOff>
          <xdr:row>111</xdr:row>
          <xdr:rowOff>19080</xdr:rowOff>
        </xdr:from>
        <xdr:to>
          <xdr:col>2</xdr:col>
          <xdr:colOff>9360</xdr:colOff>
          <xdr:row>112</xdr:row>
          <xdr:rowOff>0</xdr:rowOff>
        </xdr:to>
        <xdr:sp>
          <xdr:nvSpPr>
            <xdr:cNvPr id="1011" name="Check Box 13"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http://www.fukushihoken.metro.tokyo.jp/kourei/hoken/shogu/index.files/30keikakusyo_rei.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Relationship Id="rId8" Type="http://schemas.openxmlformats.org/officeDocument/2006/relationships/ctrlProp" Target="../ctrlProps/ctrlProps7.xml"/><Relationship Id="rId9" Type="http://schemas.openxmlformats.org/officeDocument/2006/relationships/ctrlProp" Target="../ctrlProps/ctrlProps8.xml"/><Relationship Id="rId10" Type="http://schemas.openxmlformats.org/officeDocument/2006/relationships/ctrlProp" Target="../ctrlProps/ctrlProps9.xml"/><Relationship Id="rId11" Type="http://schemas.openxmlformats.org/officeDocument/2006/relationships/ctrlProp" Target="../ctrlProps/ctrlProps10.xml"/><Relationship Id="rId12" Type="http://schemas.openxmlformats.org/officeDocument/2006/relationships/ctrlProp" Target="../ctrlProps/ctrlProps11.xml"/><Relationship Id="rId13" Type="http://schemas.openxmlformats.org/officeDocument/2006/relationships/ctrlProp" Target="../ctrlProps/ctrlProps12.xml"/><Relationship Id="rId14" Type="http://schemas.openxmlformats.org/officeDocument/2006/relationships/ctrlProp" Target="../ctrlProps/ctrlProps13.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14.xml"/><Relationship Id="rId3" Type="http://schemas.openxmlformats.org/officeDocument/2006/relationships/vmlDrawing" Target="../drawings/vmlDrawing3.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15.xml"/><Relationship Id="rId3" Type="http://schemas.openxmlformats.org/officeDocument/2006/relationships/vmlDrawing" Target="../drawings/vmlDrawing4.vml"/>
</Relationships>
</file>

<file path=xl/worksheets/_rels/sheet5.xml.rels><?xml version="1.0" encoding="UTF-8"?>
<Relationships xmlns="http://schemas.openxmlformats.org/package/2006/relationships"><Relationship Id="rId1" Type="http://schemas.openxmlformats.org/officeDocument/2006/relationships/drawing" Target="../drawings/drawing16.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Q1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C11" activeCellId="0" sqref="C11"/>
    </sheetView>
  </sheetViews>
  <sheetFormatPr defaultColWidth="9.00390625" defaultRowHeight="19.5" zeroHeight="false" outlineLevelRow="0" outlineLevelCol="0"/>
  <cols>
    <col collapsed="false" customWidth="true" hidden="false" outlineLevel="0" max="1" min="1" style="1" width="6.5"/>
    <col collapsed="false" customWidth="true" hidden="false" outlineLevel="0" max="11" min="2" style="1" width="0.87"/>
    <col collapsed="false" customWidth="true" hidden="false" outlineLevel="0" max="17" min="12" style="1" width="1.5"/>
    <col collapsed="false" customWidth="true" hidden="false" outlineLevel="0" max="18" min="18" style="1" width="2.5"/>
    <col collapsed="false" customWidth="true" hidden="false" outlineLevel="0" max="19" min="19" style="1" width="1.5"/>
    <col collapsed="false" customWidth="true" hidden="false" outlineLevel="0" max="20" min="20" style="1" width="3.5"/>
    <col collapsed="false" customWidth="true" hidden="false" outlineLevel="0" max="21" min="21" style="1" width="1.75"/>
    <col collapsed="false" customWidth="true" hidden="false" outlineLevel="0" max="22" min="22" style="1" width="7.5"/>
    <col collapsed="false" customWidth="true" hidden="false" outlineLevel="0" max="23" min="23" style="1" width="14.5"/>
    <col collapsed="false" customWidth="true" hidden="false" outlineLevel="0" max="24" min="24" style="1" width="10.5"/>
    <col collapsed="false" customWidth="true" hidden="false" outlineLevel="0" max="25" min="25" style="1" width="4.87"/>
    <col collapsed="false" customWidth="true" hidden="false" outlineLevel="0" max="26" min="26" style="1" width="10.26"/>
    <col collapsed="false" customWidth="true" hidden="false" outlineLevel="0" max="27" min="27" style="1" width="10.5"/>
    <col collapsed="false" customWidth="true" hidden="false" outlineLevel="0" max="28" min="28" style="2" width="10.87"/>
    <col collapsed="false" customWidth="true" hidden="false" outlineLevel="0" max="29" min="29" style="2" width="2.75"/>
    <col collapsed="false" customWidth="true" hidden="false" outlineLevel="0" max="30" min="30" style="2" width="12.5"/>
    <col collapsed="false" customWidth="true" hidden="false" outlineLevel="0" max="31" min="31" style="1" width="10.87"/>
    <col collapsed="false" customWidth="true" hidden="false" outlineLevel="0" max="32" min="32" style="1" width="9.5"/>
    <col collapsed="false" customWidth="true" hidden="false" outlineLevel="0" max="33" min="33" style="0" width="9.5"/>
    <col collapsed="false" customWidth="true" hidden="false" outlineLevel="0" max="34" min="34" style="0" width="6.5"/>
    <col collapsed="false" customWidth="true" hidden="false" outlineLevel="0" max="35" min="35" style="0" width="18.87"/>
    <col collapsed="false" customWidth="true" hidden="false" outlineLevel="0" max="36" min="36" style="0" width="16.87"/>
    <col collapsed="false" customWidth="true" hidden="false" outlineLevel="0" max="37" min="37" style="0" width="8.88"/>
    <col collapsed="false" customWidth="true" hidden="false" outlineLevel="0" max="38" min="38" style="0" width="17.5"/>
    <col collapsed="false" customWidth="true" hidden="false" outlineLevel="0" max="39" min="39" style="0" width="14"/>
  </cols>
  <sheetData>
    <row r="1" s="5" customFormat="true" ht="43.5" hidden="false" customHeight="true" outlineLevel="0" collapsed="false">
      <c r="A1" s="3" t="s">
        <v>0</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4"/>
      <c r="AO1" s="6" t="s">
        <v>1</v>
      </c>
    </row>
    <row r="2" s="5" customFormat="true" ht="28.5" hidden="false" customHeight="true" outlineLevel="0" collapsed="false">
      <c r="A2" s="7" t="s">
        <v>2</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8"/>
    </row>
    <row r="3" s="11" customFormat="true" ht="18.75" hidden="false" customHeight="true" outlineLevel="0" collapsed="false">
      <c r="A3" s="9" t="s">
        <v>3</v>
      </c>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10"/>
    </row>
    <row r="4" s="5" customFormat="true" ht="40.5" hidden="false" customHeight="true" outlineLevel="0" collapsed="false">
      <c r="A4" s="12" t="s">
        <v>4</v>
      </c>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row>
    <row r="5" customFormat="false" ht="19.5" hidden="false" customHeight="true" outlineLevel="0" collapsed="false">
      <c r="A5" s="13"/>
      <c r="B5" s="13"/>
      <c r="C5" s="13"/>
      <c r="D5" s="13"/>
      <c r="E5" s="13"/>
      <c r="F5" s="13"/>
      <c r="G5" s="13"/>
      <c r="H5" s="13"/>
      <c r="I5" s="13"/>
      <c r="J5" s="13"/>
      <c r="K5" s="13"/>
      <c r="L5" s="13"/>
      <c r="M5" s="13"/>
      <c r="N5" s="13"/>
      <c r="O5" s="13"/>
      <c r="P5" s="13"/>
      <c r="Q5" s="13"/>
      <c r="R5" s="13"/>
      <c r="S5" s="13"/>
      <c r="T5" s="13"/>
      <c r="U5" s="13"/>
      <c r="V5" s="13"/>
      <c r="W5" s="13"/>
      <c r="X5" s="13"/>
      <c r="Y5" s="13"/>
      <c r="Z5" s="13"/>
      <c r="AB5" s="1"/>
      <c r="AC5" s="1"/>
      <c r="AD5" s="1"/>
    </row>
    <row r="6" customFormat="false" ht="19.5" hidden="false" customHeight="true" outlineLevel="0" collapsed="false">
      <c r="A6" s="13"/>
      <c r="B6" s="13"/>
      <c r="C6" s="13"/>
      <c r="D6" s="13"/>
      <c r="E6" s="13"/>
      <c r="F6" s="13"/>
      <c r="G6" s="13"/>
      <c r="H6" s="13"/>
      <c r="I6" s="13"/>
      <c r="J6" s="13"/>
      <c r="K6" s="13"/>
      <c r="L6" s="13"/>
      <c r="M6" s="13"/>
      <c r="N6" s="13"/>
      <c r="O6" s="13"/>
      <c r="P6" s="13"/>
      <c r="Q6" s="13"/>
      <c r="R6" s="13"/>
      <c r="S6" s="13"/>
      <c r="T6" s="13"/>
      <c r="U6" s="13"/>
      <c r="V6" s="13"/>
      <c r="W6" s="13"/>
      <c r="X6" s="13"/>
      <c r="Y6" s="13"/>
      <c r="Z6" s="13"/>
      <c r="AB6" s="1"/>
      <c r="AC6" s="1"/>
      <c r="AD6" s="1"/>
    </row>
    <row r="7" customFormat="false" ht="19.5" hidden="false" customHeight="true" outlineLevel="0" collapsed="false">
      <c r="A7" s="13"/>
      <c r="B7" s="13"/>
      <c r="C7" s="13"/>
      <c r="D7" s="13"/>
      <c r="E7" s="13"/>
      <c r="F7" s="13"/>
      <c r="G7" s="13"/>
      <c r="H7" s="13"/>
      <c r="I7" s="13"/>
      <c r="J7" s="13"/>
      <c r="K7" s="13"/>
      <c r="L7" s="13"/>
      <c r="M7" s="13"/>
      <c r="N7" s="13"/>
      <c r="O7" s="13"/>
      <c r="P7" s="13"/>
      <c r="Q7" s="13"/>
      <c r="R7" s="13"/>
      <c r="S7" s="13"/>
      <c r="T7" s="13"/>
      <c r="U7" s="13"/>
      <c r="V7" s="13"/>
      <c r="W7" s="13"/>
      <c r="X7" s="13"/>
      <c r="Y7" s="13"/>
      <c r="Z7" s="13"/>
      <c r="AB7" s="1"/>
      <c r="AC7" s="1"/>
      <c r="AD7" s="1"/>
    </row>
    <row r="8" customFormat="false" ht="16.5" hidden="false" customHeight="true" outlineLevel="0" collapsed="false">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8"/>
    </row>
    <row r="9" customFormat="false" ht="24" hidden="false" customHeight="true" outlineLevel="0" collapsed="false">
      <c r="A9" s="14" t="s">
        <v>5</v>
      </c>
      <c r="B9" s="15"/>
      <c r="C9" s="15"/>
      <c r="D9" s="15"/>
      <c r="E9" s="15"/>
      <c r="F9" s="15"/>
      <c r="G9" s="15"/>
      <c r="H9" s="15"/>
      <c r="I9" s="15"/>
      <c r="J9" s="15"/>
      <c r="K9" s="15"/>
      <c r="L9" s="15"/>
      <c r="M9" s="15"/>
      <c r="N9" s="15"/>
      <c r="O9" s="15"/>
      <c r="P9" s="15"/>
      <c r="Q9" s="15"/>
      <c r="R9" s="15"/>
      <c r="S9" s="15"/>
      <c r="T9" s="15"/>
      <c r="U9" s="15"/>
      <c r="V9" s="15"/>
      <c r="W9" s="15"/>
      <c r="X9" s="15"/>
      <c r="Y9" s="15"/>
      <c r="Z9" s="15"/>
      <c r="AA9" s="15"/>
    </row>
    <row r="10" s="15" customFormat="true" ht="18" hidden="false" customHeight="true" outlineLevel="0" collapsed="false">
      <c r="A10" s="15" t="s">
        <v>6</v>
      </c>
      <c r="B10" s="13"/>
      <c r="AE10" s="13"/>
      <c r="AF10" s="13"/>
    </row>
    <row r="11" customFormat="false" ht="19.5" hidden="false" customHeight="true" outlineLevel="0" collapsed="false">
      <c r="A11" s="15" t="s">
        <v>7</v>
      </c>
      <c r="B11" s="16"/>
      <c r="C11" s="17" t="s">
        <v>8</v>
      </c>
      <c r="D11" s="17"/>
      <c r="E11" s="17"/>
      <c r="F11" s="17"/>
      <c r="G11" s="17"/>
      <c r="H11" s="17"/>
      <c r="I11" s="17"/>
      <c r="J11" s="17"/>
      <c r="K11" s="17"/>
      <c r="L11" s="17"/>
      <c r="M11" s="17"/>
      <c r="N11" s="17"/>
      <c r="O11" s="17"/>
      <c r="P11" s="17"/>
      <c r="Q11" s="17"/>
      <c r="R11" s="17"/>
      <c r="S11" s="15"/>
      <c r="T11" s="15"/>
      <c r="U11" s="15"/>
      <c r="V11" s="15"/>
      <c r="W11" s="15"/>
      <c r="X11" s="15"/>
      <c r="Y11" s="15"/>
      <c r="Z11" s="15"/>
      <c r="AA11" s="15"/>
    </row>
    <row r="12" customFormat="false" ht="12.75" hidden="false" customHeight="true" outlineLevel="0" collapsed="false">
      <c r="A12" s="13"/>
      <c r="B12" s="13"/>
      <c r="D12" s="13"/>
      <c r="F12" s="13"/>
      <c r="G12" s="13"/>
      <c r="H12" s="13"/>
      <c r="I12" s="13"/>
      <c r="J12" s="13"/>
      <c r="K12" s="13"/>
      <c r="L12" s="13"/>
      <c r="M12" s="13"/>
      <c r="N12" s="13"/>
      <c r="O12" s="13"/>
      <c r="P12" s="13"/>
      <c r="Q12" s="13"/>
      <c r="R12" s="13"/>
      <c r="S12" s="13"/>
      <c r="T12" s="13"/>
      <c r="U12" s="13"/>
      <c r="V12" s="13"/>
      <c r="W12" s="13"/>
      <c r="X12" s="13"/>
      <c r="Y12" s="13"/>
      <c r="AB12" s="18"/>
      <c r="AC12" s="18"/>
      <c r="AD12" s="18"/>
    </row>
    <row r="13" s="5" customFormat="true" ht="19.5" hidden="false" customHeight="true" outlineLevel="0" collapsed="false">
      <c r="A13" s="14" t="s">
        <v>9</v>
      </c>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
      <c r="AB13" s="1"/>
      <c r="AC13" s="1"/>
      <c r="AD13" s="1"/>
      <c r="AE13" s="1"/>
      <c r="AF13" s="1"/>
    </row>
    <row r="14" s="5" customFormat="true" ht="15" hidden="false" customHeight="true" outlineLevel="0" collapsed="false">
      <c r="A14" s="19" t="s">
        <v>10</v>
      </c>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1"/>
      <c r="AC14" s="1"/>
      <c r="AD14" s="1"/>
      <c r="AE14" s="1"/>
      <c r="AF14" s="1"/>
    </row>
    <row r="15" customFormat="false" ht="19.5" hidden="false" customHeight="true" outlineLevel="0" collapsed="false">
      <c r="A15" s="20" t="s">
        <v>11</v>
      </c>
      <c r="B15" s="20" t="s">
        <v>12</v>
      </c>
      <c r="C15" s="20"/>
      <c r="D15" s="20"/>
      <c r="E15" s="20"/>
      <c r="F15" s="20"/>
      <c r="G15" s="20"/>
      <c r="H15" s="20"/>
      <c r="I15" s="20"/>
      <c r="J15" s="20"/>
      <c r="K15" s="20"/>
      <c r="L15" s="21"/>
      <c r="M15" s="21"/>
      <c r="N15" s="21"/>
      <c r="O15" s="21"/>
      <c r="P15" s="21"/>
      <c r="Q15" s="21"/>
      <c r="R15" s="21"/>
      <c r="S15" s="21"/>
      <c r="T15" s="21"/>
      <c r="U15" s="21"/>
      <c r="V15" s="21"/>
      <c r="W15" s="21"/>
      <c r="X15" s="21"/>
      <c r="Y15" s="21"/>
      <c r="Z15" s="21"/>
      <c r="AA15" s="21"/>
      <c r="AB15" s="21"/>
      <c r="AC15" s="21"/>
      <c r="AD15" s="21"/>
      <c r="AE15" s="21"/>
      <c r="AF15" s="21"/>
    </row>
    <row r="16" customFormat="false" ht="19.5" hidden="false" customHeight="true" outlineLevel="0" collapsed="false">
      <c r="A16" s="20"/>
      <c r="B16" s="20" t="s">
        <v>13</v>
      </c>
      <c r="C16" s="20"/>
      <c r="D16" s="20"/>
      <c r="E16" s="20"/>
      <c r="F16" s="20"/>
      <c r="G16" s="20"/>
      <c r="H16" s="20"/>
      <c r="I16" s="20"/>
      <c r="J16" s="20"/>
      <c r="K16" s="20"/>
      <c r="L16" s="21"/>
      <c r="M16" s="21"/>
      <c r="N16" s="21"/>
      <c r="O16" s="21"/>
      <c r="P16" s="21"/>
      <c r="Q16" s="21"/>
      <c r="R16" s="21"/>
      <c r="S16" s="21"/>
      <c r="T16" s="21"/>
      <c r="U16" s="21"/>
      <c r="V16" s="21"/>
      <c r="W16" s="21"/>
      <c r="X16" s="21"/>
      <c r="Y16" s="21"/>
      <c r="Z16" s="21"/>
      <c r="AA16" s="21"/>
      <c r="AB16" s="21"/>
      <c r="AC16" s="21"/>
      <c r="AD16" s="21"/>
      <c r="AE16" s="21"/>
      <c r="AF16" s="21"/>
    </row>
    <row r="17" customFormat="false" ht="19.5" hidden="false" customHeight="true" outlineLevel="0" collapsed="false">
      <c r="A17" s="22" t="s">
        <v>14</v>
      </c>
      <c r="B17" s="20" t="s">
        <v>15</v>
      </c>
      <c r="C17" s="20"/>
      <c r="D17" s="20"/>
      <c r="E17" s="20"/>
      <c r="F17" s="20"/>
      <c r="G17" s="20"/>
      <c r="H17" s="20"/>
      <c r="I17" s="20"/>
      <c r="J17" s="20"/>
      <c r="K17" s="20"/>
      <c r="L17" s="23"/>
      <c r="M17" s="23"/>
      <c r="N17" s="23"/>
      <c r="O17" s="23"/>
      <c r="P17" s="24" t="s">
        <v>16</v>
      </c>
      <c r="Q17" s="25"/>
      <c r="R17" s="25"/>
      <c r="S17" s="25"/>
      <c r="T17" s="25"/>
      <c r="U17" s="25"/>
      <c r="V17" s="13"/>
      <c r="W17" s="13"/>
      <c r="X17" s="13"/>
      <c r="Y17" s="13"/>
      <c r="Z17" s="13"/>
      <c r="AB17" s="1"/>
      <c r="AC17" s="1"/>
      <c r="AD17" s="1"/>
      <c r="AO17" s="26" t="s">
        <v>17</v>
      </c>
    </row>
    <row r="18" customFormat="false" ht="43.5" hidden="false" customHeight="true" outlineLevel="0" collapsed="false">
      <c r="A18" s="22"/>
      <c r="B18" s="27" t="s">
        <v>18</v>
      </c>
      <c r="C18" s="27"/>
      <c r="D18" s="27"/>
      <c r="E18" s="27"/>
      <c r="F18" s="27"/>
      <c r="G18" s="27"/>
      <c r="H18" s="27"/>
      <c r="I18" s="27"/>
      <c r="J18" s="27"/>
      <c r="K18" s="27"/>
      <c r="L18" s="21"/>
      <c r="M18" s="21"/>
      <c r="N18" s="21"/>
      <c r="O18" s="21"/>
      <c r="P18" s="21"/>
      <c r="Q18" s="21"/>
      <c r="R18" s="21"/>
      <c r="S18" s="21"/>
      <c r="T18" s="21"/>
      <c r="U18" s="21"/>
      <c r="V18" s="21"/>
      <c r="W18" s="21"/>
      <c r="X18" s="21"/>
      <c r="Y18" s="21"/>
      <c r="Z18" s="21"/>
      <c r="AA18" s="21"/>
      <c r="AB18" s="21"/>
      <c r="AC18" s="21"/>
      <c r="AD18" s="21"/>
      <c r="AE18" s="21"/>
      <c r="AF18" s="21"/>
      <c r="AO18" s="26" t="str">
        <f aca="false">L17&amp;"-"&amp;Q17</f>
        <v>-</v>
      </c>
    </row>
    <row r="19" customFormat="false" ht="38.25" hidden="false" customHeight="true" outlineLevel="0" collapsed="false">
      <c r="A19" s="22"/>
      <c r="B19" s="27" t="s">
        <v>19</v>
      </c>
      <c r="C19" s="27"/>
      <c r="D19" s="27"/>
      <c r="E19" s="27"/>
      <c r="F19" s="27"/>
      <c r="G19" s="27"/>
      <c r="H19" s="27"/>
      <c r="I19" s="27"/>
      <c r="J19" s="27"/>
      <c r="K19" s="27"/>
      <c r="L19" s="28"/>
      <c r="M19" s="28"/>
      <c r="N19" s="28"/>
      <c r="O19" s="28"/>
      <c r="P19" s="28"/>
      <c r="Q19" s="28"/>
      <c r="R19" s="28"/>
      <c r="S19" s="28"/>
      <c r="T19" s="28"/>
      <c r="U19" s="28"/>
      <c r="V19" s="28"/>
      <c r="W19" s="28"/>
      <c r="X19" s="28"/>
      <c r="Y19" s="28"/>
      <c r="Z19" s="28"/>
      <c r="AA19" s="28"/>
      <c r="AB19" s="28"/>
      <c r="AC19" s="28"/>
      <c r="AD19" s="28"/>
      <c r="AE19" s="28"/>
      <c r="AF19" s="28"/>
    </row>
    <row r="20" customFormat="false" ht="30" hidden="false" customHeight="true" outlineLevel="0" collapsed="false">
      <c r="A20" s="27" t="s">
        <v>20</v>
      </c>
      <c r="B20" s="29" t="s">
        <v>21</v>
      </c>
      <c r="C20" s="29"/>
      <c r="D20" s="29"/>
      <c r="E20" s="29"/>
      <c r="F20" s="29"/>
      <c r="G20" s="29"/>
      <c r="H20" s="29"/>
      <c r="I20" s="29"/>
      <c r="J20" s="29"/>
      <c r="K20" s="29"/>
      <c r="L20" s="30"/>
      <c r="M20" s="30"/>
      <c r="N20" s="30"/>
      <c r="O20" s="30"/>
      <c r="P20" s="30"/>
      <c r="Q20" s="30"/>
      <c r="R20" s="30"/>
      <c r="S20" s="30"/>
      <c r="T20" s="30"/>
      <c r="U20" s="30"/>
      <c r="V20" s="30"/>
      <c r="W20" s="30"/>
      <c r="X20" s="30"/>
      <c r="Y20" s="30"/>
      <c r="Z20" s="30"/>
      <c r="AA20" s="30"/>
      <c r="AB20" s="30"/>
      <c r="AC20" s="30"/>
      <c r="AD20" s="30"/>
      <c r="AE20" s="30"/>
      <c r="AF20" s="30"/>
    </row>
    <row r="21" customFormat="false" ht="19.5" hidden="false" customHeight="true" outlineLevel="0" collapsed="false">
      <c r="A21" s="27"/>
      <c r="B21" s="29" t="s">
        <v>22</v>
      </c>
      <c r="C21" s="29"/>
      <c r="D21" s="29"/>
      <c r="E21" s="29"/>
      <c r="F21" s="29"/>
      <c r="G21" s="29"/>
      <c r="H21" s="29"/>
      <c r="I21" s="29"/>
      <c r="J21" s="29"/>
      <c r="K21" s="29"/>
      <c r="L21" s="30"/>
      <c r="M21" s="30"/>
      <c r="N21" s="30"/>
      <c r="O21" s="30"/>
      <c r="P21" s="30"/>
      <c r="Q21" s="30"/>
      <c r="R21" s="30"/>
      <c r="S21" s="30"/>
      <c r="T21" s="30"/>
      <c r="U21" s="30"/>
      <c r="V21" s="30"/>
      <c r="W21" s="30"/>
      <c r="X21" s="30"/>
      <c r="Y21" s="30"/>
      <c r="Z21" s="30"/>
      <c r="AA21" s="30"/>
      <c r="AB21" s="30"/>
      <c r="AC21" s="30"/>
      <c r="AD21" s="30"/>
      <c r="AE21" s="30"/>
      <c r="AF21" s="30"/>
    </row>
    <row r="22" customFormat="false" ht="19.5" hidden="false" customHeight="true" outlineLevel="0" collapsed="false">
      <c r="A22" s="22" t="s">
        <v>23</v>
      </c>
      <c r="B22" s="22"/>
      <c r="C22" s="22"/>
      <c r="D22" s="22"/>
      <c r="E22" s="22"/>
      <c r="F22" s="22"/>
      <c r="G22" s="22"/>
      <c r="H22" s="22"/>
      <c r="I22" s="22"/>
      <c r="J22" s="22"/>
      <c r="K22" s="22"/>
      <c r="L22" s="31"/>
      <c r="M22" s="31"/>
      <c r="N22" s="31"/>
      <c r="O22" s="31"/>
      <c r="P22" s="31"/>
      <c r="Q22" s="31"/>
      <c r="R22" s="31"/>
      <c r="S22" s="31"/>
      <c r="T22" s="31"/>
      <c r="U22" s="31"/>
      <c r="V22" s="31"/>
      <c r="W22" s="32"/>
      <c r="X22" s="32"/>
      <c r="Y22" s="32"/>
      <c r="Z22" s="32"/>
      <c r="AA22" s="33"/>
      <c r="AB22" s="33"/>
      <c r="AC22" s="33"/>
      <c r="AD22" s="33"/>
      <c r="AE22" s="33"/>
      <c r="AF22" s="33"/>
    </row>
    <row r="23" customFormat="false" ht="19.5" hidden="false" customHeight="true" outlineLevel="0" collapsed="false">
      <c r="A23" s="34" t="s">
        <v>24</v>
      </c>
      <c r="B23" s="20" t="s">
        <v>12</v>
      </c>
      <c r="C23" s="20"/>
      <c r="D23" s="20"/>
      <c r="E23" s="20"/>
      <c r="F23" s="20"/>
      <c r="G23" s="20"/>
      <c r="H23" s="20"/>
      <c r="I23" s="20"/>
      <c r="J23" s="20"/>
      <c r="K23" s="20"/>
      <c r="L23" s="30"/>
      <c r="M23" s="30"/>
      <c r="N23" s="30"/>
      <c r="O23" s="30"/>
      <c r="P23" s="30"/>
      <c r="Q23" s="30"/>
      <c r="R23" s="30"/>
      <c r="S23" s="30"/>
      <c r="T23" s="30"/>
      <c r="U23" s="30"/>
      <c r="V23" s="30"/>
      <c r="W23" s="30"/>
      <c r="X23" s="30"/>
      <c r="Y23" s="32"/>
      <c r="Z23" s="32"/>
      <c r="AA23" s="33"/>
      <c r="AB23" s="33"/>
      <c r="AC23" s="33"/>
      <c r="AD23" s="33"/>
      <c r="AE23" s="33"/>
      <c r="AF23" s="33"/>
    </row>
    <row r="24" customFormat="false" ht="19.5" hidden="false" customHeight="true" outlineLevel="0" collapsed="false">
      <c r="A24" s="34"/>
      <c r="B24" s="35" t="s">
        <v>22</v>
      </c>
      <c r="C24" s="35"/>
      <c r="D24" s="35"/>
      <c r="E24" s="35"/>
      <c r="F24" s="35"/>
      <c r="G24" s="35"/>
      <c r="H24" s="35"/>
      <c r="I24" s="35"/>
      <c r="J24" s="35"/>
      <c r="K24" s="35"/>
      <c r="L24" s="30"/>
      <c r="M24" s="30"/>
      <c r="N24" s="30"/>
      <c r="O24" s="30"/>
      <c r="P24" s="30"/>
      <c r="Q24" s="30"/>
      <c r="R24" s="30"/>
      <c r="S24" s="30"/>
      <c r="T24" s="30"/>
      <c r="U24" s="30"/>
      <c r="V24" s="30"/>
      <c r="W24" s="30"/>
      <c r="X24" s="30"/>
      <c r="Y24" s="32"/>
      <c r="Z24" s="32"/>
      <c r="AA24" s="33"/>
      <c r="AB24" s="33"/>
      <c r="AC24" s="33"/>
      <c r="AD24" s="33"/>
      <c r="AE24" s="33"/>
      <c r="AF24" s="33"/>
    </row>
    <row r="25" customFormat="false" ht="19.5" hidden="false" customHeight="true" outlineLevel="0" collapsed="false">
      <c r="A25" s="22" t="s">
        <v>25</v>
      </c>
      <c r="B25" s="20" t="s">
        <v>26</v>
      </c>
      <c r="C25" s="20"/>
      <c r="D25" s="20"/>
      <c r="E25" s="20"/>
      <c r="F25" s="20"/>
      <c r="G25" s="20"/>
      <c r="H25" s="20"/>
      <c r="I25" s="20"/>
      <c r="J25" s="20"/>
      <c r="K25" s="20"/>
      <c r="L25" s="30"/>
      <c r="M25" s="30"/>
      <c r="N25" s="30"/>
      <c r="O25" s="30"/>
      <c r="P25" s="30"/>
      <c r="Q25" s="30"/>
      <c r="R25" s="30"/>
      <c r="S25" s="30"/>
      <c r="T25" s="30"/>
      <c r="U25" s="30"/>
      <c r="V25" s="30"/>
      <c r="W25" s="30"/>
      <c r="X25" s="30"/>
      <c r="Y25" s="32"/>
      <c r="Z25" s="32"/>
      <c r="AA25" s="33"/>
      <c r="AB25" s="33"/>
      <c r="AC25" s="33"/>
      <c r="AD25" s="33"/>
      <c r="AE25" s="33"/>
      <c r="AF25" s="33"/>
    </row>
    <row r="26" customFormat="false" ht="19.5" hidden="false" customHeight="true" outlineLevel="0" collapsed="false">
      <c r="A26" s="22"/>
      <c r="B26" s="20" t="s">
        <v>27</v>
      </c>
      <c r="C26" s="20"/>
      <c r="D26" s="20"/>
      <c r="E26" s="20"/>
      <c r="F26" s="20"/>
      <c r="G26" s="20"/>
      <c r="H26" s="20"/>
      <c r="I26" s="20"/>
      <c r="J26" s="20"/>
      <c r="K26" s="20"/>
      <c r="L26" s="36"/>
      <c r="M26" s="36"/>
      <c r="N26" s="36"/>
      <c r="O26" s="36"/>
      <c r="P26" s="36"/>
      <c r="Q26" s="36"/>
      <c r="R26" s="36"/>
      <c r="S26" s="36"/>
      <c r="T26" s="36"/>
      <c r="U26" s="36"/>
      <c r="V26" s="36"/>
      <c r="W26" s="36"/>
      <c r="X26" s="36"/>
      <c r="Y26" s="32"/>
      <c r="Z26" s="32"/>
      <c r="AA26" s="33"/>
      <c r="AB26" s="33"/>
      <c r="AC26" s="33"/>
      <c r="AD26" s="33"/>
      <c r="AE26" s="33"/>
      <c r="AF26" s="33"/>
    </row>
    <row r="27" customFormat="false" ht="13.5" hidden="false" customHeight="true" outlineLevel="0" collapsed="false">
      <c r="B27" s="13"/>
      <c r="C27" s="13"/>
      <c r="D27" s="13"/>
      <c r="E27" s="13"/>
      <c r="F27" s="13"/>
      <c r="G27" s="13"/>
      <c r="H27" s="13"/>
      <c r="I27" s="13"/>
      <c r="J27" s="37"/>
      <c r="K27" s="37"/>
      <c r="L27" s="38"/>
      <c r="M27" s="39"/>
      <c r="N27" s="39"/>
      <c r="O27" s="39"/>
      <c r="P27" s="39"/>
      <c r="Q27" s="39"/>
      <c r="R27" s="39"/>
      <c r="S27" s="39"/>
      <c r="T27" s="39"/>
      <c r="U27" s="39"/>
      <c r="V27" s="39"/>
      <c r="W27" s="39"/>
      <c r="X27" s="39"/>
      <c r="Y27" s="32"/>
      <c r="Z27" s="32"/>
      <c r="AA27" s="33"/>
      <c r="AB27" s="33"/>
      <c r="AC27" s="33"/>
      <c r="AD27" s="33"/>
      <c r="AE27" s="33"/>
      <c r="AF27" s="33"/>
    </row>
    <row r="28" s="5" customFormat="true" ht="19.5" hidden="false" customHeight="true" outlineLevel="0" collapsed="false">
      <c r="A28" s="14" t="s">
        <v>28</v>
      </c>
      <c r="B28" s="13"/>
      <c r="C28" s="13"/>
      <c r="D28" s="13"/>
      <c r="E28" s="13"/>
      <c r="F28" s="13"/>
      <c r="G28" s="13"/>
      <c r="H28" s="13"/>
      <c r="I28" s="13"/>
      <c r="J28" s="13"/>
      <c r="K28" s="13"/>
      <c r="L28" s="40"/>
      <c r="M28" s="40"/>
      <c r="N28" s="40"/>
      <c r="O28" s="40"/>
      <c r="P28" s="40"/>
      <c r="Q28" s="40"/>
      <c r="R28" s="40"/>
      <c r="S28" s="40"/>
      <c r="T28" s="40"/>
      <c r="U28" s="40"/>
      <c r="V28" s="40"/>
      <c r="W28" s="40"/>
      <c r="X28" s="40"/>
      <c r="Y28" s="13"/>
      <c r="Z28" s="13"/>
      <c r="AA28" s="1"/>
      <c r="AB28" s="1"/>
      <c r="AC28" s="1"/>
      <c r="AD28" s="1"/>
      <c r="AE28" s="1"/>
      <c r="AF28" s="1"/>
    </row>
    <row r="29" s="5" customFormat="true" ht="19.5" hidden="false" customHeight="true" outlineLevel="0" collapsed="false">
      <c r="A29" s="15" t="s">
        <v>29</v>
      </c>
      <c r="B29" s="13"/>
      <c r="C29" s="13"/>
      <c r="D29" s="13"/>
      <c r="E29" s="13"/>
      <c r="F29" s="13"/>
      <c r="G29" s="13"/>
      <c r="H29" s="13"/>
      <c r="I29" s="13"/>
      <c r="J29" s="13"/>
      <c r="K29" s="13"/>
      <c r="L29" s="13"/>
      <c r="M29" s="13"/>
      <c r="N29" s="13"/>
      <c r="O29" s="13"/>
      <c r="P29" s="13"/>
      <c r="Q29" s="13"/>
      <c r="R29" s="13"/>
      <c r="S29" s="13"/>
      <c r="T29" s="13"/>
      <c r="U29" s="13"/>
      <c r="V29" s="13"/>
      <c r="W29" s="41"/>
      <c r="X29" s="13"/>
      <c r="Y29" s="13"/>
      <c r="Z29" s="13"/>
      <c r="AA29" s="1"/>
      <c r="AB29" s="1"/>
      <c r="AC29" s="1"/>
      <c r="AD29" s="1"/>
      <c r="AE29" s="1"/>
      <c r="AF29" s="1"/>
    </row>
    <row r="30" s="5" customFormat="true" ht="107.25" hidden="false" customHeight="true" outlineLevel="0" collapsed="false">
      <c r="A30" s="7" t="s">
        <v>30</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5" customFormat="true" ht="23.25" hidden="false" customHeight="true" outlineLevel="0" collapsed="false">
      <c r="A31" s="42" t="s">
        <v>31</v>
      </c>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2"/>
      <c r="AG31" s="43" t="str">
        <f aca="false">IF(L16="","",IF(AND(W33="✓",W34="✓",W35="✓",W36="✓"),"○","×"))</f>
        <v/>
      </c>
    </row>
    <row r="32" s="5" customFormat="true" ht="17.25" hidden="false" customHeight="true" outlineLevel="0" collapsed="false">
      <c r="A32" s="44" t="s">
        <v>32</v>
      </c>
      <c r="B32" s="45"/>
      <c r="C32" s="45"/>
      <c r="D32" s="45"/>
      <c r="E32" s="45"/>
      <c r="F32" s="45"/>
      <c r="G32" s="45"/>
      <c r="H32" s="45"/>
      <c r="I32" s="45"/>
      <c r="J32" s="45"/>
      <c r="K32" s="45"/>
      <c r="L32" s="45"/>
      <c r="M32" s="45"/>
      <c r="N32" s="45"/>
      <c r="O32" s="45"/>
      <c r="P32" s="45"/>
      <c r="Q32" s="45"/>
      <c r="R32" s="45"/>
      <c r="S32" s="45"/>
      <c r="T32" s="45"/>
      <c r="U32" s="45"/>
      <c r="Y32" s="45"/>
      <c r="Z32" s="45"/>
      <c r="AA32" s="45"/>
      <c r="AB32" s="45"/>
      <c r="AC32" s="45"/>
      <c r="AD32" s="45"/>
      <c r="AE32" s="45"/>
      <c r="AF32" s="45"/>
      <c r="AG32" s="46"/>
    </row>
    <row r="33" s="5" customFormat="true" ht="18" hidden="false" customHeight="false" outlineLevel="0" collapsed="false">
      <c r="A33" s="47" t="s">
        <v>33</v>
      </c>
      <c r="B33" s="47"/>
      <c r="C33" s="47"/>
      <c r="D33" s="47"/>
      <c r="E33" s="47"/>
      <c r="F33" s="47"/>
      <c r="G33" s="47"/>
      <c r="H33" s="47"/>
      <c r="I33" s="47"/>
      <c r="J33" s="47"/>
      <c r="K33" s="47"/>
      <c r="L33" s="47"/>
      <c r="M33" s="47"/>
      <c r="N33" s="47"/>
      <c r="O33" s="47"/>
      <c r="P33" s="47"/>
      <c r="Q33" s="47"/>
      <c r="R33" s="47"/>
      <c r="S33" s="47"/>
      <c r="T33" s="48" t="n">
        <f aca="false">COUNTIF($Z$40:$AB$139,"*介護予防*")</f>
        <v>0</v>
      </c>
      <c r="U33" s="48"/>
      <c r="V33" s="49" t="s">
        <v>34</v>
      </c>
      <c r="W33" s="50"/>
      <c r="Y33" s="44"/>
      <c r="Z33" s="44"/>
      <c r="AA33" s="44"/>
      <c r="AB33" s="44"/>
      <c r="AC33" s="44"/>
      <c r="AD33" s="44"/>
      <c r="AE33" s="44"/>
      <c r="AF33" s="44"/>
      <c r="AG33" s="44"/>
    </row>
    <row r="34" s="5" customFormat="true" ht="18" hidden="false" customHeight="false" outlineLevel="0" collapsed="false">
      <c r="A34" s="47" t="s">
        <v>35</v>
      </c>
      <c r="B34" s="47"/>
      <c r="C34" s="47"/>
      <c r="D34" s="47"/>
      <c r="E34" s="47"/>
      <c r="F34" s="47"/>
      <c r="G34" s="47"/>
      <c r="H34" s="47"/>
      <c r="I34" s="47"/>
      <c r="J34" s="47"/>
      <c r="K34" s="47"/>
      <c r="L34" s="47"/>
      <c r="M34" s="47"/>
      <c r="N34" s="47"/>
      <c r="O34" s="47"/>
      <c r="P34" s="47"/>
      <c r="Q34" s="47"/>
      <c r="R34" s="47"/>
      <c r="S34" s="47"/>
      <c r="T34" s="48" t="n">
        <f aca="false">COUNTIF($Z$40:$AB$139,"*短期利用型*")</f>
        <v>0</v>
      </c>
      <c r="U34" s="48"/>
      <c r="V34" s="49" t="s">
        <v>34</v>
      </c>
      <c r="W34" s="51"/>
      <c r="Y34" s="44"/>
      <c r="Z34" s="44"/>
      <c r="AA34" s="44"/>
      <c r="AB34" s="44"/>
      <c r="AC34" s="44"/>
      <c r="AD34" s="44"/>
      <c r="AE34" s="44"/>
      <c r="AF34" s="44"/>
      <c r="AG34" s="44"/>
    </row>
    <row r="35" s="5" customFormat="true" ht="18" hidden="false" customHeight="false" outlineLevel="0" collapsed="false">
      <c r="A35" s="47" t="s">
        <v>36</v>
      </c>
      <c r="B35" s="47"/>
      <c r="C35" s="47"/>
      <c r="D35" s="47"/>
      <c r="E35" s="47"/>
      <c r="F35" s="47"/>
      <c r="G35" s="47"/>
      <c r="H35" s="47"/>
      <c r="I35" s="47"/>
      <c r="J35" s="47"/>
      <c r="K35" s="47"/>
      <c r="L35" s="47"/>
      <c r="M35" s="47"/>
      <c r="N35" s="47"/>
      <c r="O35" s="47"/>
      <c r="P35" s="47"/>
      <c r="Q35" s="47"/>
      <c r="R35" s="47"/>
      <c r="S35" s="47"/>
      <c r="T35" s="48" t="n">
        <f aca="false">COUNTIF($Z$40:$AB$139,"*独自*")+COUNTIF($Z$40:$AB$139,"介護予防ケアマネジメント")</f>
        <v>0</v>
      </c>
      <c r="U35" s="48"/>
      <c r="V35" s="49" t="s">
        <v>34</v>
      </c>
      <c r="W35" s="51"/>
      <c r="Y35" s="44"/>
      <c r="Z35" s="44"/>
      <c r="AA35" s="44"/>
      <c r="AB35" s="44"/>
      <c r="AC35" s="44"/>
      <c r="AD35" s="44"/>
      <c r="AE35" s="44"/>
      <c r="AF35" s="44"/>
      <c r="AG35" s="44"/>
    </row>
    <row r="36" s="5" customFormat="true" ht="18.75" hidden="false" customHeight="false" outlineLevel="0" collapsed="false">
      <c r="A36" s="47" t="s">
        <v>37</v>
      </c>
      <c r="B36" s="47"/>
      <c r="C36" s="47"/>
      <c r="D36" s="47"/>
      <c r="E36" s="47"/>
      <c r="F36" s="47"/>
      <c r="G36" s="47"/>
      <c r="H36" s="47"/>
      <c r="I36" s="47"/>
      <c r="J36" s="47"/>
      <c r="K36" s="47"/>
      <c r="L36" s="47"/>
      <c r="M36" s="47"/>
      <c r="N36" s="47"/>
      <c r="O36" s="47"/>
      <c r="P36" s="47"/>
      <c r="Q36" s="47"/>
      <c r="R36" s="47"/>
      <c r="S36" s="47"/>
      <c r="T36" s="48" t="n">
        <f aca="false">COUNTIF(AQ40:AR139,"その他")</f>
        <v>0</v>
      </c>
      <c r="U36" s="48"/>
      <c r="V36" s="49" t="s">
        <v>34</v>
      </c>
      <c r="W36" s="52"/>
      <c r="Y36" s="44"/>
      <c r="Z36" s="44"/>
      <c r="AA36" s="44"/>
      <c r="AB36" s="44"/>
      <c r="AC36" s="44"/>
      <c r="AD36" s="44"/>
      <c r="AE36" s="44"/>
      <c r="AF36" s="44"/>
      <c r="AG36" s="44"/>
    </row>
    <row r="37" s="5" customFormat="true" ht="18" hidden="false" customHeight="false" outlineLevel="0" collapsed="false">
      <c r="A37" s="53"/>
      <c r="B37" s="53"/>
      <c r="C37" s="53"/>
      <c r="D37" s="53"/>
      <c r="E37" s="53"/>
      <c r="F37" s="53"/>
      <c r="G37" s="53"/>
      <c r="H37" s="53"/>
      <c r="I37" s="53"/>
      <c r="J37" s="53"/>
      <c r="K37" s="53"/>
      <c r="L37" s="53"/>
      <c r="M37" s="53"/>
      <c r="N37" s="53"/>
      <c r="O37" s="53"/>
      <c r="P37" s="53"/>
      <c r="Q37" s="53"/>
      <c r="R37" s="53"/>
      <c r="S37" s="53"/>
      <c r="T37" s="53"/>
      <c r="U37" s="53"/>
      <c r="V37" s="53"/>
      <c r="Y37" s="44"/>
      <c r="Z37" s="44"/>
      <c r="AA37" s="44"/>
      <c r="AB37" s="44"/>
      <c r="AC37" s="44"/>
      <c r="AD37" s="44"/>
      <c r="AE37" s="44"/>
      <c r="AF37" s="44"/>
      <c r="AG37" s="44"/>
    </row>
    <row r="38" s="5" customFormat="true" ht="25.5" hidden="false" customHeight="true" outlineLevel="0" collapsed="false">
      <c r="A38" s="54" t="s">
        <v>38</v>
      </c>
      <c r="B38" s="55" t="s">
        <v>39</v>
      </c>
      <c r="C38" s="55"/>
      <c r="D38" s="55"/>
      <c r="E38" s="55"/>
      <c r="F38" s="55"/>
      <c r="G38" s="55"/>
      <c r="H38" s="55"/>
      <c r="I38" s="55"/>
      <c r="J38" s="55"/>
      <c r="K38" s="55"/>
      <c r="L38" s="55" t="s">
        <v>40</v>
      </c>
      <c r="M38" s="55"/>
      <c r="N38" s="55"/>
      <c r="O38" s="55"/>
      <c r="P38" s="55"/>
      <c r="Q38" s="56" t="s">
        <v>41</v>
      </c>
      <c r="R38" s="56"/>
      <c r="S38" s="56"/>
      <c r="T38" s="56"/>
      <c r="U38" s="56"/>
      <c r="V38" s="56"/>
      <c r="W38" s="55" t="s">
        <v>42</v>
      </c>
      <c r="X38" s="55"/>
      <c r="Y38" s="55"/>
      <c r="Z38" s="55" t="s">
        <v>43</v>
      </c>
      <c r="AA38" s="55"/>
      <c r="AB38" s="55"/>
      <c r="AC38" s="57" t="s">
        <v>44</v>
      </c>
      <c r="AD38" s="55" t="s">
        <v>45</v>
      </c>
      <c r="AE38" s="58" t="s">
        <v>46</v>
      </c>
      <c r="AF38" s="59" t="s">
        <v>47</v>
      </c>
      <c r="AG38" s="60" t="s">
        <v>48</v>
      </c>
    </row>
    <row r="39" s="5" customFormat="true" ht="47.25" hidden="false" customHeight="true" outlineLevel="0" collapsed="false">
      <c r="A39" s="54"/>
      <c r="B39" s="55"/>
      <c r="C39" s="55"/>
      <c r="D39" s="55"/>
      <c r="E39" s="55"/>
      <c r="F39" s="55"/>
      <c r="G39" s="55"/>
      <c r="H39" s="55"/>
      <c r="I39" s="55"/>
      <c r="J39" s="55"/>
      <c r="K39" s="55"/>
      <c r="L39" s="55"/>
      <c r="M39" s="55"/>
      <c r="N39" s="55"/>
      <c r="O39" s="55"/>
      <c r="P39" s="55"/>
      <c r="Q39" s="55" t="s">
        <v>49</v>
      </c>
      <c r="R39" s="55"/>
      <c r="S39" s="55"/>
      <c r="T39" s="55"/>
      <c r="U39" s="55"/>
      <c r="V39" s="61" t="s">
        <v>50</v>
      </c>
      <c r="W39" s="55"/>
      <c r="X39" s="55"/>
      <c r="Y39" s="55"/>
      <c r="Z39" s="55"/>
      <c r="AA39" s="55"/>
      <c r="AB39" s="55"/>
      <c r="AC39" s="57"/>
      <c r="AD39" s="55"/>
      <c r="AE39" s="58"/>
      <c r="AF39" s="59"/>
      <c r="AG39" s="60"/>
    </row>
    <row r="40" customFormat="false" ht="45" hidden="false" customHeight="true" outlineLevel="0" collapsed="false">
      <c r="A40" s="62" t="n">
        <v>1</v>
      </c>
      <c r="B40" s="63"/>
      <c r="C40" s="63"/>
      <c r="D40" s="63"/>
      <c r="E40" s="63"/>
      <c r="F40" s="63"/>
      <c r="G40" s="63"/>
      <c r="H40" s="63"/>
      <c r="I40" s="63"/>
      <c r="J40" s="63"/>
      <c r="K40" s="63"/>
      <c r="L40" s="64"/>
      <c r="M40" s="64"/>
      <c r="N40" s="64"/>
      <c r="O40" s="64"/>
      <c r="P40" s="64"/>
      <c r="Q40" s="65"/>
      <c r="R40" s="65"/>
      <c r="S40" s="65"/>
      <c r="T40" s="65"/>
      <c r="U40" s="65"/>
      <c r="V40" s="64"/>
      <c r="W40" s="66"/>
      <c r="X40" s="66"/>
      <c r="Y40" s="66"/>
      <c r="Z40" s="66"/>
      <c r="AA40" s="66"/>
      <c r="AB40" s="66"/>
      <c r="AC40" s="67" t="e">
        <f aca="false">IFERROR(VLOOKUP(Z40,【参考】数式用!$A$4:$B$57,2,FALSE),"")))</f>
        <v>#N/A</v>
      </c>
      <c r="AD40" s="68"/>
      <c r="AE40" s="69"/>
      <c r="AF40" s="70" t="n">
        <f aca="false">AD40-AE40</f>
        <v>0</v>
      </c>
      <c r="AG40" s="71" t="e">
        <f aca="false">IF(B40="","",IF(AQ40="総合事業","数式を削除して手入力",IFERROR(INDEX(【参考】数式用!$AD$3:$AF$452,MATCH(Q40&amp;V40,【参考】数式用!$AC$3:$AC$452,0),MATCH(VLOOKUP(Z40,【参考】数式用!$AG$2:$AH$56,2,FALSE),【参考】数式用!$AD$2:$AF$2,0)),10)))))))</f>
        <v>#N/A</v>
      </c>
      <c r="AH40" s="72"/>
      <c r="AI40" s="72"/>
      <c r="AJ40" s="72"/>
      <c r="AK40" s="72"/>
      <c r="AL40" s="72"/>
      <c r="AM40" s="72"/>
      <c r="AN40" s="72"/>
      <c r="AP40" s="73" t="e">
        <f aca="false">IF($L$16="", "", VLOOKUP(Z40,【参考】数式用!$A$2:$O$57,14,FALSE))))</f>
        <v>#N/A</v>
      </c>
      <c r="AQ40" s="26" t="e">
        <f aca="false">VLOOKUP(Z40,【参考】数式用!$A$2:$O$57,15,FALSE))</f>
        <v>#N/A</v>
      </c>
    </row>
    <row r="41" customFormat="false" ht="45" hidden="false" customHeight="true" outlineLevel="0" collapsed="false">
      <c r="A41" s="62" t="n">
        <f aca="false">A40+1</f>
        <v>2</v>
      </c>
      <c r="B41" s="74"/>
      <c r="C41" s="74"/>
      <c r="D41" s="74"/>
      <c r="E41" s="74"/>
      <c r="F41" s="74"/>
      <c r="G41" s="74"/>
      <c r="H41" s="74"/>
      <c r="I41" s="74"/>
      <c r="J41" s="74"/>
      <c r="K41" s="74"/>
      <c r="L41" s="75"/>
      <c r="M41" s="75"/>
      <c r="N41" s="75"/>
      <c r="O41" s="75"/>
      <c r="P41" s="75"/>
      <c r="Q41" s="76"/>
      <c r="R41" s="76"/>
      <c r="S41" s="76"/>
      <c r="T41" s="76"/>
      <c r="U41" s="76"/>
      <c r="V41" s="75"/>
      <c r="W41" s="77"/>
      <c r="X41" s="77"/>
      <c r="Y41" s="77"/>
      <c r="Z41" s="77"/>
      <c r="AA41" s="77"/>
      <c r="AB41" s="77"/>
      <c r="AC41" s="78" t="e">
        <f aca="false">IFERROR(VLOOKUP(Z41,【参考】数式用!$A$4:$B$57,2,FALSE),"")))</f>
        <v>#N/A</v>
      </c>
      <c r="AD41" s="79"/>
      <c r="AE41" s="80"/>
      <c r="AF41" s="70" t="n">
        <f aca="false">AD41-AE41</f>
        <v>0</v>
      </c>
      <c r="AG41" s="71" t="e">
        <f aca="false">IF(B41="","",IF(AQ41="総合事業","数式を削除して手入力",IFERROR(INDEX(【参考】数式用!$AD$3:$AF$452,MATCH(Q41&amp;V41,【参考】数式用!$AC$3:$AC$452,0),MATCH(VLOOKUP(Z41,【参考】数式用!$AG$2:$AH$56,2,FALSE),【参考】数式用!$AD$2:$AF$2,0)),10)))))))</f>
        <v>#N/A</v>
      </c>
      <c r="AP41" s="73" t="e">
        <f aca="false">IF($L$16="", "", VLOOKUP(Z41,【参考】数式用!$A$2:$O$57,14,FALSE))))</f>
        <v>#N/A</v>
      </c>
      <c r="AQ41" s="26" t="e">
        <f aca="false">VLOOKUP(Z41,【参考】数式用!$A$2:$O$57,15,FALSE))</f>
        <v>#N/A</v>
      </c>
    </row>
    <row r="42" customFormat="false" ht="49.5" hidden="false" customHeight="true" outlineLevel="0" collapsed="false">
      <c r="A42" s="62" t="n">
        <f aca="false">A41+1</f>
        <v>3</v>
      </c>
      <c r="B42" s="74"/>
      <c r="C42" s="74"/>
      <c r="D42" s="74"/>
      <c r="E42" s="74"/>
      <c r="F42" s="74"/>
      <c r="G42" s="74"/>
      <c r="H42" s="74"/>
      <c r="I42" s="74"/>
      <c r="J42" s="74"/>
      <c r="K42" s="74"/>
      <c r="L42" s="75"/>
      <c r="M42" s="75"/>
      <c r="N42" s="75"/>
      <c r="O42" s="75"/>
      <c r="P42" s="75"/>
      <c r="Q42" s="76"/>
      <c r="R42" s="76"/>
      <c r="S42" s="76"/>
      <c r="T42" s="76"/>
      <c r="U42" s="76"/>
      <c r="V42" s="75"/>
      <c r="W42" s="77"/>
      <c r="X42" s="77"/>
      <c r="Y42" s="77"/>
      <c r="Z42" s="77"/>
      <c r="AA42" s="77"/>
      <c r="AB42" s="77"/>
      <c r="AC42" s="78" t="e">
        <f aca="false">IFERROR(VLOOKUP(Z42,【参考】数式用!$A$4:$B$57,2,FALSE),"")))</f>
        <v>#N/A</v>
      </c>
      <c r="AD42" s="79"/>
      <c r="AE42" s="80"/>
      <c r="AF42" s="70" t="n">
        <f aca="false">AD42-AE42</f>
        <v>0</v>
      </c>
      <c r="AG42" s="71" t="e">
        <f aca="false">IF(B42="","",IF(AQ42="総合事業","数式を削除して手入力",IFERROR(INDEX(【参考】数式用!$AD$3:$AF$452,MATCH(Q42&amp;V42,【参考】数式用!$AC$3:$AC$452,0),MATCH(VLOOKUP(Z42,【参考】数式用!$AG$2:$AH$56,2,FALSE),【参考】数式用!$AD$2:$AF$2,0)),10)))))))</f>
        <v>#N/A</v>
      </c>
      <c r="AP42" s="73" t="e">
        <f aca="false">IF($L$16="", "", VLOOKUP(Z42,【参考】数式用!$A$2:$O$57,14,FALSE))))</f>
        <v>#N/A</v>
      </c>
      <c r="AQ42" s="26" t="e">
        <f aca="false">VLOOKUP(Z42,【参考】数式用!$A$2:$O$57,15,FALSE))</f>
        <v>#N/A</v>
      </c>
    </row>
    <row r="43" customFormat="false" ht="49.5" hidden="false" customHeight="true" outlineLevel="0" collapsed="false">
      <c r="A43" s="62" t="n">
        <f aca="false">A42+1</f>
        <v>4</v>
      </c>
      <c r="B43" s="74"/>
      <c r="C43" s="74"/>
      <c r="D43" s="74"/>
      <c r="E43" s="74"/>
      <c r="F43" s="74"/>
      <c r="G43" s="74"/>
      <c r="H43" s="74"/>
      <c r="I43" s="74"/>
      <c r="J43" s="74"/>
      <c r="K43" s="74"/>
      <c r="L43" s="75"/>
      <c r="M43" s="75"/>
      <c r="N43" s="75"/>
      <c r="O43" s="75"/>
      <c r="P43" s="75"/>
      <c r="Q43" s="76"/>
      <c r="R43" s="76"/>
      <c r="S43" s="76"/>
      <c r="T43" s="76"/>
      <c r="U43" s="76"/>
      <c r="V43" s="75"/>
      <c r="W43" s="77"/>
      <c r="X43" s="77"/>
      <c r="Y43" s="77"/>
      <c r="Z43" s="77"/>
      <c r="AA43" s="77"/>
      <c r="AB43" s="77"/>
      <c r="AC43" s="78" t="e">
        <f aca="false">IFERROR(VLOOKUP(Z43,【参考】数式用!$A$4:$B$57,2,FALSE),"")))</f>
        <v>#N/A</v>
      </c>
      <c r="AD43" s="79"/>
      <c r="AE43" s="80"/>
      <c r="AF43" s="70" t="n">
        <f aca="false">AD43-AE43</f>
        <v>0</v>
      </c>
      <c r="AG43" s="71" t="e">
        <f aca="false">IF(B43="","",IF(AQ43="総合事業","数式を削除して手入力",IFERROR(INDEX(【参考】数式用!$AD$3:$AF$452,MATCH(Q43&amp;V43,【参考】数式用!$AC$3:$AC$452,0),MATCH(VLOOKUP(Z43,【参考】数式用!$AG$2:$AH$56,2,FALSE),【参考】数式用!$AD$2:$AF$2,0)),10)))))))</f>
        <v>#N/A</v>
      </c>
      <c r="AP43" s="73" t="e">
        <f aca="false">IF($L$16="", "", VLOOKUP(Z43,【参考】数式用!$A$2:$O$57,14,FALSE))))</f>
        <v>#N/A</v>
      </c>
      <c r="AQ43" s="26" t="e">
        <f aca="false">VLOOKUP(Z43,【参考】数式用!$A$2:$O$57,15,FALSE))</f>
        <v>#N/A</v>
      </c>
    </row>
    <row r="44" customFormat="false" ht="49.5" hidden="false" customHeight="true" outlineLevel="0" collapsed="false">
      <c r="A44" s="62" t="n">
        <f aca="false">A43+1</f>
        <v>5</v>
      </c>
      <c r="B44" s="74"/>
      <c r="C44" s="74"/>
      <c r="D44" s="74"/>
      <c r="E44" s="74"/>
      <c r="F44" s="74"/>
      <c r="G44" s="74"/>
      <c r="H44" s="74"/>
      <c r="I44" s="74"/>
      <c r="J44" s="74"/>
      <c r="K44" s="74"/>
      <c r="L44" s="75"/>
      <c r="M44" s="75"/>
      <c r="N44" s="75"/>
      <c r="O44" s="75"/>
      <c r="P44" s="75"/>
      <c r="Q44" s="76"/>
      <c r="R44" s="76"/>
      <c r="S44" s="76"/>
      <c r="T44" s="76"/>
      <c r="U44" s="76"/>
      <c r="V44" s="75"/>
      <c r="W44" s="77"/>
      <c r="X44" s="77"/>
      <c r="Y44" s="77"/>
      <c r="Z44" s="77"/>
      <c r="AA44" s="77"/>
      <c r="AB44" s="77"/>
      <c r="AC44" s="78" t="e">
        <f aca="false">IFERROR(VLOOKUP(Z44,【参考】数式用!$A$4:$B$57,2,FALSE),"")))</f>
        <v>#N/A</v>
      </c>
      <c r="AD44" s="79"/>
      <c r="AE44" s="80"/>
      <c r="AF44" s="70" t="n">
        <f aca="false">AD44-AE44</f>
        <v>0</v>
      </c>
      <c r="AG44" s="71" t="e">
        <f aca="false">IF(B44="","",IF(AQ44="総合事業","数式を削除して手入力",IFERROR(INDEX(【参考】数式用!$AD$3:$AF$452,MATCH(Q44&amp;V44,【参考】数式用!$AC$3:$AC$452,0),MATCH(VLOOKUP(Z44,【参考】数式用!$AG$2:$AH$56,2,FALSE),【参考】数式用!$AD$2:$AF$2,0)),10)))))))</f>
        <v>#N/A</v>
      </c>
      <c r="AP44" s="73" t="e">
        <f aca="false">IF($L$16="", "", VLOOKUP(Z44,【参考】数式用!$A$2:$O$57,14,FALSE))))</f>
        <v>#N/A</v>
      </c>
      <c r="AQ44" s="26" t="e">
        <f aca="false">VLOOKUP(Z44,【参考】数式用!$A$2:$O$57,15,FALSE))</f>
        <v>#N/A</v>
      </c>
    </row>
    <row r="45" customFormat="false" ht="49.5" hidden="false" customHeight="true" outlineLevel="0" collapsed="false">
      <c r="A45" s="62" t="n">
        <f aca="false">A44+1</f>
        <v>6</v>
      </c>
      <c r="B45" s="74"/>
      <c r="C45" s="74"/>
      <c r="D45" s="74"/>
      <c r="E45" s="74"/>
      <c r="F45" s="74"/>
      <c r="G45" s="74"/>
      <c r="H45" s="74"/>
      <c r="I45" s="74"/>
      <c r="J45" s="74"/>
      <c r="K45" s="74"/>
      <c r="L45" s="75"/>
      <c r="M45" s="75"/>
      <c r="N45" s="75"/>
      <c r="O45" s="75"/>
      <c r="P45" s="75"/>
      <c r="Q45" s="76"/>
      <c r="R45" s="76"/>
      <c r="S45" s="76"/>
      <c r="T45" s="76"/>
      <c r="U45" s="76"/>
      <c r="V45" s="75"/>
      <c r="W45" s="77"/>
      <c r="X45" s="77"/>
      <c r="Y45" s="77"/>
      <c r="Z45" s="77"/>
      <c r="AA45" s="77"/>
      <c r="AB45" s="77"/>
      <c r="AC45" s="78" t="e">
        <f aca="false">IFERROR(VLOOKUP(Z45,【参考】数式用!$A$4:$B$57,2,FALSE),"")))</f>
        <v>#N/A</v>
      </c>
      <c r="AD45" s="79"/>
      <c r="AE45" s="80"/>
      <c r="AF45" s="70" t="n">
        <f aca="false">AD45-AE45</f>
        <v>0</v>
      </c>
      <c r="AG45" s="71" t="e">
        <f aca="false">IF(B45="","",IF(AQ45="総合事業","数式を削除して手入力",IFERROR(INDEX(【参考】数式用!$AD$3:$AF$452,MATCH(Q45&amp;V45,【参考】数式用!$AC$3:$AC$452,0),MATCH(VLOOKUP(Z45,【参考】数式用!$AG$2:$AH$56,2,FALSE),【参考】数式用!$AD$2:$AF$2,0)),10)))))))</f>
        <v>#N/A</v>
      </c>
      <c r="AP45" s="73" t="e">
        <f aca="false">IF($L$16="", "", VLOOKUP(Z45,【参考】数式用!$A$2:$O$57,14,FALSE))))</f>
        <v>#N/A</v>
      </c>
      <c r="AQ45" s="26" t="e">
        <f aca="false">VLOOKUP(Z45,【参考】数式用!$A$2:$O$57,15,FALSE))</f>
        <v>#N/A</v>
      </c>
    </row>
    <row r="46" customFormat="false" ht="49.5" hidden="false" customHeight="true" outlineLevel="0" collapsed="false">
      <c r="A46" s="62" t="n">
        <f aca="false">A45+1</f>
        <v>7</v>
      </c>
      <c r="B46" s="74"/>
      <c r="C46" s="74"/>
      <c r="D46" s="74"/>
      <c r="E46" s="74"/>
      <c r="F46" s="74"/>
      <c r="G46" s="74"/>
      <c r="H46" s="74"/>
      <c r="I46" s="74"/>
      <c r="J46" s="74"/>
      <c r="K46" s="74"/>
      <c r="L46" s="75"/>
      <c r="M46" s="75"/>
      <c r="N46" s="75"/>
      <c r="O46" s="75"/>
      <c r="P46" s="75"/>
      <c r="Q46" s="76"/>
      <c r="R46" s="76"/>
      <c r="S46" s="76"/>
      <c r="T46" s="76"/>
      <c r="U46" s="76"/>
      <c r="V46" s="75"/>
      <c r="W46" s="77"/>
      <c r="X46" s="77"/>
      <c r="Y46" s="77"/>
      <c r="Z46" s="77"/>
      <c r="AA46" s="77"/>
      <c r="AB46" s="77"/>
      <c r="AC46" s="78" t="e">
        <f aca="false">IFERROR(VLOOKUP(Z46,【参考】数式用!$A$4:$B$57,2,FALSE),"")))</f>
        <v>#N/A</v>
      </c>
      <c r="AD46" s="81"/>
      <c r="AE46" s="82"/>
      <c r="AF46" s="70" t="n">
        <f aca="false">AD46-AE46</f>
        <v>0</v>
      </c>
      <c r="AG46" s="71" t="e">
        <f aca="false">IF(B46="","",IF(AQ46="総合事業","数式を削除して手入力",IFERROR(INDEX(【参考】数式用!$AD$3:$AF$452,MATCH(Q46&amp;V46,【参考】数式用!$AC$3:$AC$452,0),MATCH(VLOOKUP(Z46,【参考】数式用!$AG$2:$AH$56,2,FALSE),【参考】数式用!$AD$2:$AF$2,0)),10)))))))</f>
        <v>#N/A</v>
      </c>
      <c r="AP46" s="73" t="e">
        <f aca="false">IF($L$16="", "", VLOOKUP(Z46,【参考】数式用!$A$2:$O$57,14,FALSE))))</f>
        <v>#N/A</v>
      </c>
      <c r="AQ46" s="26" t="e">
        <f aca="false">VLOOKUP(Z46,【参考】数式用!$A$2:$O$57,15,FALSE))</f>
        <v>#N/A</v>
      </c>
    </row>
    <row r="47" customFormat="false" ht="49.5" hidden="false" customHeight="true" outlineLevel="0" collapsed="false">
      <c r="A47" s="62" t="n">
        <f aca="false">A46+1</f>
        <v>8</v>
      </c>
      <c r="B47" s="74"/>
      <c r="C47" s="74"/>
      <c r="D47" s="74"/>
      <c r="E47" s="74"/>
      <c r="F47" s="74"/>
      <c r="G47" s="74"/>
      <c r="H47" s="74"/>
      <c r="I47" s="74"/>
      <c r="J47" s="74"/>
      <c r="K47" s="74"/>
      <c r="L47" s="75"/>
      <c r="M47" s="75"/>
      <c r="N47" s="75"/>
      <c r="O47" s="75"/>
      <c r="P47" s="75"/>
      <c r="Q47" s="76"/>
      <c r="R47" s="76"/>
      <c r="S47" s="76"/>
      <c r="T47" s="76"/>
      <c r="U47" s="76"/>
      <c r="V47" s="75"/>
      <c r="W47" s="77"/>
      <c r="X47" s="77"/>
      <c r="Y47" s="77"/>
      <c r="Z47" s="77"/>
      <c r="AA47" s="77"/>
      <c r="AB47" s="77"/>
      <c r="AC47" s="78" t="e">
        <f aca="false">IFERROR(VLOOKUP(Z47,【参考】数式用!$A$4:$B$57,2,FALSE),"")))</f>
        <v>#N/A</v>
      </c>
      <c r="AD47" s="81"/>
      <c r="AE47" s="82"/>
      <c r="AF47" s="70" t="n">
        <f aca="false">AD47-AE47</f>
        <v>0</v>
      </c>
      <c r="AG47" s="71" t="e">
        <f aca="false">IF(B47="","",IF(AQ47="総合事業","数式を削除して手入力",IFERROR(INDEX(【参考】数式用!$AD$3:$AF$452,MATCH(Q47&amp;V47,【参考】数式用!$AC$3:$AC$452,0),MATCH(VLOOKUP(Z47,【参考】数式用!$AG$2:$AH$56,2,FALSE),【参考】数式用!$AD$2:$AF$2,0)),10)))))))</f>
        <v>#N/A</v>
      </c>
      <c r="AP47" s="73" t="e">
        <f aca="false">IF($L$16="", "", VLOOKUP(Z47,【参考】数式用!$A$2:$O$57,14,FALSE))))</f>
        <v>#N/A</v>
      </c>
      <c r="AQ47" s="26" t="e">
        <f aca="false">VLOOKUP(Z47,【参考】数式用!$A$2:$O$57,15,FALSE))</f>
        <v>#N/A</v>
      </c>
    </row>
    <row r="48" customFormat="false" ht="49.5" hidden="false" customHeight="true" outlineLevel="0" collapsed="false">
      <c r="A48" s="62" t="n">
        <f aca="false">A47+1</f>
        <v>9</v>
      </c>
      <c r="B48" s="74"/>
      <c r="C48" s="74"/>
      <c r="D48" s="74"/>
      <c r="E48" s="74"/>
      <c r="F48" s="74"/>
      <c r="G48" s="74"/>
      <c r="H48" s="74"/>
      <c r="I48" s="74"/>
      <c r="J48" s="74"/>
      <c r="K48" s="74"/>
      <c r="L48" s="75"/>
      <c r="M48" s="75"/>
      <c r="N48" s="75"/>
      <c r="O48" s="75"/>
      <c r="P48" s="75"/>
      <c r="Q48" s="76"/>
      <c r="R48" s="76"/>
      <c r="S48" s="76"/>
      <c r="T48" s="76"/>
      <c r="U48" s="76"/>
      <c r="V48" s="75"/>
      <c r="W48" s="77"/>
      <c r="X48" s="77"/>
      <c r="Y48" s="77"/>
      <c r="Z48" s="77"/>
      <c r="AA48" s="77"/>
      <c r="AB48" s="77"/>
      <c r="AC48" s="78" t="e">
        <f aca="false">IFERROR(VLOOKUP(Z48,【参考】数式用!$A$4:$B$57,2,FALSE),"")))</f>
        <v>#N/A</v>
      </c>
      <c r="AD48" s="81"/>
      <c r="AE48" s="82"/>
      <c r="AF48" s="70" t="n">
        <f aca="false">AD48-AE48</f>
        <v>0</v>
      </c>
      <c r="AG48" s="71" t="e">
        <f aca="false">IF(B48="","",IF(AQ48="総合事業","数式を削除して手入力",IFERROR(INDEX(【参考】数式用!$AD$3:$AF$452,MATCH(Q48&amp;V48,【参考】数式用!$AC$3:$AC$452,0),MATCH(VLOOKUP(Z48,【参考】数式用!$AG$2:$AH$56,2,FALSE),【参考】数式用!$AD$2:$AF$2,0)),10)))))))</f>
        <v>#N/A</v>
      </c>
      <c r="AP48" s="73" t="e">
        <f aca="false">IF($L$16="", "", VLOOKUP(Z48,【参考】数式用!$A$2:$O$57,14,FALSE))))</f>
        <v>#N/A</v>
      </c>
      <c r="AQ48" s="26" t="e">
        <f aca="false">VLOOKUP(Z48,【参考】数式用!$A$2:$O$57,15,FALSE))</f>
        <v>#N/A</v>
      </c>
    </row>
    <row r="49" customFormat="false" ht="49.5" hidden="false" customHeight="true" outlineLevel="0" collapsed="false">
      <c r="A49" s="62" t="n">
        <f aca="false">A48+1</f>
        <v>10</v>
      </c>
      <c r="B49" s="74"/>
      <c r="C49" s="74"/>
      <c r="D49" s="74"/>
      <c r="E49" s="74"/>
      <c r="F49" s="74"/>
      <c r="G49" s="74"/>
      <c r="H49" s="74"/>
      <c r="I49" s="74"/>
      <c r="J49" s="74"/>
      <c r="K49" s="74"/>
      <c r="L49" s="75"/>
      <c r="M49" s="75"/>
      <c r="N49" s="75"/>
      <c r="O49" s="75"/>
      <c r="P49" s="75"/>
      <c r="Q49" s="76"/>
      <c r="R49" s="76"/>
      <c r="S49" s="76"/>
      <c r="T49" s="76"/>
      <c r="U49" s="76"/>
      <c r="V49" s="75"/>
      <c r="W49" s="77"/>
      <c r="X49" s="77"/>
      <c r="Y49" s="77"/>
      <c r="Z49" s="77"/>
      <c r="AA49" s="77"/>
      <c r="AB49" s="77"/>
      <c r="AC49" s="78" t="e">
        <f aca="false">IFERROR(VLOOKUP(Z49,【参考】数式用!$A$4:$B$57,2,FALSE),"")))</f>
        <v>#N/A</v>
      </c>
      <c r="AD49" s="81"/>
      <c r="AE49" s="82"/>
      <c r="AF49" s="70" t="n">
        <f aca="false">AD49-AE49</f>
        <v>0</v>
      </c>
      <c r="AG49" s="71" t="e">
        <f aca="false">IF(B49="","",IF(AQ49="総合事業","数式を削除して手入力",IFERROR(INDEX(【参考】数式用!$AD$3:$AF$452,MATCH(Q49&amp;V49,【参考】数式用!$AC$3:$AC$452,0),MATCH(VLOOKUP(Z49,【参考】数式用!$AG$2:$AH$56,2,FALSE),【参考】数式用!$AD$2:$AF$2,0)),10)))))))</f>
        <v>#N/A</v>
      </c>
      <c r="AP49" s="73" t="e">
        <f aca="false">IF($L$16="", "", VLOOKUP(Z49,【参考】数式用!$A$2:$O$57,14,FALSE))))</f>
        <v>#N/A</v>
      </c>
      <c r="AQ49" s="26" t="e">
        <f aca="false">VLOOKUP(Z49,【参考】数式用!$A$2:$O$57,15,FALSE))</f>
        <v>#N/A</v>
      </c>
    </row>
    <row r="50" customFormat="false" ht="49.5" hidden="false" customHeight="true" outlineLevel="0" collapsed="false">
      <c r="A50" s="62" t="n">
        <f aca="false">A49+1</f>
        <v>11</v>
      </c>
      <c r="B50" s="74"/>
      <c r="C50" s="74"/>
      <c r="D50" s="74"/>
      <c r="E50" s="74"/>
      <c r="F50" s="74"/>
      <c r="G50" s="74"/>
      <c r="H50" s="74"/>
      <c r="I50" s="74"/>
      <c r="J50" s="74"/>
      <c r="K50" s="74"/>
      <c r="L50" s="75"/>
      <c r="M50" s="75"/>
      <c r="N50" s="75"/>
      <c r="O50" s="75"/>
      <c r="P50" s="75"/>
      <c r="Q50" s="76"/>
      <c r="R50" s="76"/>
      <c r="S50" s="76"/>
      <c r="T50" s="76"/>
      <c r="U50" s="76"/>
      <c r="V50" s="75"/>
      <c r="W50" s="77"/>
      <c r="X50" s="77"/>
      <c r="Y50" s="77"/>
      <c r="Z50" s="77"/>
      <c r="AA50" s="77"/>
      <c r="AB50" s="77"/>
      <c r="AC50" s="78" t="e">
        <f aca="false">IFERROR(VLOOKUP(Z50,【参考】数式用!$A$4:$B$57,2,FALSE),"")))</f>
        <v>#N/A</v>
      </c>
      <c r="AD50" s="81"/>
      <c r="AE50" s="82"/>
      <c r="AF50" s="70" t="n">
        <f aca="false">AD50-AE50</f>
        <v>0</v>
      </c>
      <c r="AG50" s="71" t="e">
        <f aca="false">IF(B50="","",IF(AQ50="総合事業","数式を削除して手入力",IFERROR(INDEX(【参考】数式用!$AD$3:$AF$452,MATCH(Q50&amp;V50,【参考】数式用!$AC$3:$AC$452,0),MATCH(VLOOKUP(Z50,【参考】数式用!$AG$2:$AH$56,2,FALSE),【参考】数式用!$AD$2:$AF$2,0)),10)))))))</f>
        <v>#N/A</v>
      </c>
      <c r="AP50" s="73" t="e">
        <f aca="false">IF($L$16="", "", VLOOKUP(Z50,【参考】数式用!$A$2:$O$57,14,FALSE))))</f>
        <v>#N/A</v>
      </c>
      <c r="AQ50" s="26" t="e">
        <f aca="false">VLOOKUP(Z50,【参考】数式用!$A$2:$O$57,15,FALSE))</f>
        <v>#N/A</v>
      </c>
    </row>
    <row r="51" customFormat="false" ht="49.5" hidden="false" customHeight="true" outlineLevel="0" collapsed="false">
      <c r="A51" s="62" t="n">
        <f aca="false">A50+1</f>
        <v>12</v>
      </c>
      <c r="B51" s="74"/>
      <c r="C51" s="74"/>
      <c r="D51" s="74"/>
      <c r="E51" s="74"/>
      <c r="F51" s="74"/>
      <c r="G51" s="74"/>
      <c r="H51" s="74"/>
      <c r="I51" s="74"/>
      <c r="J51" s="74"/>
      <c r="K51" s="74"/>
      <c r="L51" s="75"/>
      <c r="M51" s="75"/>
      <c r="N51" s="75"/>
      <c r="O51" s="75"/>
      <c r="P51" s="75"/>
      <c r="Q51" s="76"/>
      <c r="R51" s="76"/>
      <c r="S51" s="76"/>
      <c r="T51" s="76"/>
      <c r="U51" s="76"/>
      <c r="V51" s="75"/>
      <c r="W51" s="77"/>
      <c r="X51" s="77"/>
      <c r="Y51" s="77"/>
      <c r="Z51" s="77"/>
      <c r="AA51" s="77"/>
      <c r="AB51" s="77"/>
      <c r="AC51" s="78" t="e">
        <f aca="false">IFERROR(VLOOKUP(Z51,【参考】数式用!$A$4:$B$57,2,FALSE),"")))</f>
        <v>#N/A</v>
      </c>
      <c r="AD51" s="81"/>
      <c r="AE51" s="82"/>
      <c r="AF51" s="70" t="n">
        <f aca="false">AD51-AE51</f>
        <v>0</v>
      </c>
      <c r="AG51" s="71" t="e">
        <f aca="false">IF(B51="","",IF(AQ51="総合事業","数式を削除して手入力",IFERROR(INDEX(【参考】数式用!$AD$3:$AF$452,MATCH(Q51&amp;V51,【参考】数式用!$AC$3:$AC$452,0),MATCH(VLOOKUP(Z51,【参考】数式用!$AG$2:$AH$56,2,FALSE),【参考】数式用!$AD$2:$AF$2,0)),10)))))))</f>
        <v>#N/A</v>
      </c>
      <c r="AP51" s="73" t="e">
        <f aca="false">IF($L$16="", "", VLOOKUP(Z51,【参考】数式用!$A$2:$O$57,14,FALSE))))</f>
        <v>#N/A</v>
      </c>
      <c r="AQ51" s="26" t="e">
        <f aca="false">VLOOKUP(Z51,【参考】数式用!$A$2:$O$57,15,FALSE))</f>
        <v>#N/A</v>
      </c>
    </row>
    <row r="52" customFormat="false" ht="49.5" hidden="false" customHeight="true" outlineLevel="0" collapsed="false">
      <c r="A52" s="62" t="n">
        <f aca="false">A51+1</f>
        <v>13</v>
      </c>
      <c r="B52" s="74"/>
      <c r="C52" s="74"/>
      <c r="D52" s="74"/>
      <c r="E52" s="74"/>
      <c r="F52" s="74"/>
      <c r="G52" s="74"/>
      <c r="H52" s="74"/>
      <c r="I52" s="74"/>
      <c r="J52" s="74"/>
      <c r="K52" s="74"/>
      <c r="L52" s="75"/>
      <c r="M52" s="75"/>
      <c r="N52" s="75"/>
      <c r="O52" s="75"/>
      <c r="P52" s="75"/>
      <c r="Q52" s="76"/>
      <c r="R52" s="76"/>
      <c r="S52" s="76"/>
      <c r="T52" s="76"/>
      <c r="U52" s="76"/>
      <c r="V52" s="75"/>
      <c r="W52" s="77"/>
      <c r="X52" s="77"/>
      <c r="Y52" s="77"/>
      <c r="Z52" s="77"/>
      <c r="AA52" s="77"/>
      <c r="AB52" s="77"/>
      <c r="AC52" s="78" t="e">
        <f aca="false">IFERROR(VLOOKUP(Z52,【参考】数式用!$A$4:$B$57,2,FALSE),"")))</f>
        <v>#N/A</v>
      </c>
      <c r="AD52" s="81"/>
      <c r="AE52" s="82"/>
      <c r="AF52" s="70" t="n">
        <f aca="false">AD52-AE52</f>
        <v>0</v>
      </c>
      <c r="AG52" s="71" t="e">
        <f aca="false">IF(B52="","",IF(AQ52="総合事業","数式を削除して手入力",IFERROR(INDEX(【参考】数式用!$AD$3:$AF$452,MATCH(Q52&amp;V52,【参考】数式用!$AC$3:$AC$452,0),MATCH(VLOOKUP(Z52,【参考】数式用!$AG$2:$AH$56,2,FALSE),【参考】数式用!$AD$2:$AF$2,0)),10)))))))</f>
        <v>#N/A</v>
      </c>
      <c r="AP52" s="73" t="e">
        <f aca="false">IF($L$16="", "", VLOOKUP(Z52,【参考】数式用!$A$2:$O$57,14,FALSE))))</f>
        <v>#N/A</v>
      </c>
      <c r="AQ52" s="26" t="e">
        <f aca="false">VLOOKUP(Z52,【参考】数式用!$A$2:$O$57,15,FALSE))</f>
        <v>#N/A</v>
      </c>
    </row>
    <row r="53" customFormat="false" ht="49.5" hidden="false" customHeight="true" outlineLevel="0" collapsed="false">
      <c r="A53" s="62" t="n">
        <f aca="false">A52+1</f>
        <v>14</v>
      </c>
      <c r="B53" s="74"/>
      <c r="C53" s="74"/>
      <c r="D53" s="74"/>
      <c r="E53" s="74"/>
      <c r="F53" s="74"/>
      <c r="G53" s="74"/>
      <c r="H53" s="74"/>
      <c r="I53" s="74"/>
      <c r="J53" s="74"/>
      <c r="K53" s="74"/>
      <c r="L53" s="75"/>
      <c r="M53" s="75"/>
      <c r="N53" s="75"/>
      <c r="O53" s="75"/>
      <c r="P53" s="75"/>
      <c r="Q53" s="76"/>
      <c r="R53" s="76"/>
      <c r="S53" s="76"/>
      <c r="T53" s="76"/>
      <c r="U53" s="76"/>
      <c r="V53" s="75"/>
      <c r="W53" s="77"/>
      <c r="X53" s="77"/>
      <c r="Y53" s="77"/>
      <c r="Z53" s="77"/>
      <c r="AA53" s="77"/>
      <c r="AB53" s="77"/>
      <c r="AC53" s="78" t="e">
        <f aca="false">IFERROR(VLOOKUP(Z53,【参考】数式用!$A$4:$B$57,2,FALSE),"")))</f>
        <v>#N/A</v>
      </c>
      <c r="AD53" s="81"/>
      <c r="AE53" s="82"/>
      <c r="AF53" s="70" t="n">
        <f aca="false">AD53-AE53</f>
        <v>0</v>
      </c>
      <c r="AG53" s="71" t="e">
        <f aca="false">IF(B53="","",IF(AQ53="総合事業","数式を削除して手入力",IFERROR(INDEX(【参考】数式用!$AD$3:$AF$452,MATCH(Q53&amp;V53,【参考】数式用!$AC$3:$AC$452,0),MATCH(VLOOKUP(Z53,【参考】数式用!$AG$2:$AH$56,2,FALSE),【参考】数式用!$AD$2:$AF$2,0)),10)))))))</f>
        <v>#N/A</v>
      </c>
      <c r="AP53" s="73" t="e">
        <f aca="false">IF($L$16="", "", VLOOKUP(Z53,【参考】数式用!$A$2:$O$57,14,FALSE))))</f>
        <v>#N/A</v>
      </c>
      <c r="AQ53" s="26" t="e">
        <f aca="false">VLOOKUP(Z53,【参考】数式用!$A$2:$O$57,15,FALSE))</f>
        <v>#N/A</v>
      </c>
    </row>
    <row r="54" customFormat="false" ht="49.5" hidden="false" customHeight="true" outlineLevel="0" collapsed="false">
      <c r="A54" s="62" t="n">
        <f aca="false">A53+1</f>
        <v>15</v>
      </c>
      <c r="B54" s="74"/>
      <c r="C54" s="74"/>
      <c r="D54" s="74"/>
      <c r="E54" s="74"/>
      <c r="F54" s="74"/>
      <c r="G54" s="74"/>
      <c r="H54" s="74"/>
      <c r="I54" s="74"/>
      <c r="J54" s="74"/>
      <c r="K54" s="74"/>
      <c r="L54" s="75"/>
      <c r="M54" s="75"/>
      <c r="N54" s="75"/>
      <c r="O54" s="75"/>
      <c r="P54" s="75"/>
      <c r="Q54" s="76"/>
      <c r="R54" s="76"/>
      <c r="S54" s="76"/>
      <c r="T54" s="76"/>
      <c r="U54" s="76"/>
      <c r="V54" s="75"/>
      <c r="W54" s="77"/>
      <c r="X54" s="77"/>
      <c r="Y54" s="77"/>
      <c r="Z54" s="77"/>
      <c r="AA54" s="77"/>
      <c r="AB54" s="77"/>
      <c r="AC54" s="78" t="e">
        <f aca="false">IFERROR(VLOOKUP(Z54,【参考】数式用!$A$4:$B$57,2,FALSE),"")))</f>
        <v>#N/A</v>
      </c>
      <c r="AD54" s="81"/>
      <c r="AE54" s="82"/>
      <c r="AF54" s="70" t="n">
        <f aca="false">AD54-AE54</f>
        <v>0</v>
      </c>
      <c r="AG54" s="71" t="e">
        <f aca="false">IF(B54="","",IF(AQ54="総合事業","数式を削除して手入力",IFERROR(INDEX(【参考】数式用!$AD$3:$AF$452,MATCH(Q54&amp;V54,【参考】数式用!$AC$3:$AC$452,0),MATCH(VLOOKUP(Z54,【参考】数式用!$AG$2:$AH$56,2,FALSE),【参考】数式用!$AD$2:$AF$2,0)),10)))))))</f>
        <v>#N/A</v>
      </c>
      <c r="AP54" s="73" t="e">
        <f aca="false">IF($L$16="", "", VLOOKUP(Z54,【参考】数式用!$A$2:$O$57,14,FALSE))))</f>
        <v>#N/A</v>
      </c>
      <c r="AQ54" s="26" t="e">
        <f aca="false">VLOOKUP(Z54,【参考】数式用!$A$2:$O$57,15,FALSE))</f>
        <v>#N/A</v>
      </c>
    </row>
    <row r="55" customFormat="false" ht="49.5" hidden="false" customHeight="true" outlineLevel="0" collapsed="false">
      <c r="A55" s="62" t="n">
        <f aca="false">A54+1</f>
        <v>16</v>
      </c>
      <c r="B55" s="74"/>
      <c r="C55" s="74"/>
      <c r="D55" s="74"/>
      <c r="E55" s="74"/>
      <c r="F55" s="74"/>
      <c r="G55" s="74"/>
      <c r="H55" s="74"/>
      <c r="I55" s="74"/>
      <c r="J55" s="74"/>
      <c r="K55" s="74"/>
      <c r="L55" s="75"/>
      <c r="M55" s="75"/>
      <c r="N55" s="75"/>
      <c r="O55" s="75"/>
      <c r="P55" s="75"/>
      <c r="Q55" s="76"/>
      <c r="R55" s="76"/>
      <c r="S55" s="76"/>
      <c r="T55" s="76"/>
      <c r="U55" s="76"/>
      <c r="V55" s="75"/>
      <c r="W55" s="77"/>
      <c r="X55" s="77"/>
      <c r="Y55" s="77"/>
      <c r="Z55" s="77"/>
      <c r="AA55" s="77"/>
      <c r="AB55" s="77"/>
      <c r="AC55" s="78" t="e">
        <f aca="false">IFERROR(VLOOKUP(Z55,【参考】数式用!$A$4:$B$57,2,FALSE),"")))</f>
        <v>#N/A</v>
      </c>
      <c r="AD55" s="81"/>
      <c r="AE55" s="82"/>
      <c r="AF55" s="70" t="n">
        <f aca="false">AD55-AE55</f>
        <v>0</v>
      </c>
      <c r="AG55" s="71" t="e">
        <f aca="false">IF(B55="","",IF(AQ55="総合事業","数式を削除して手入力",IFERROR(INDEX(【参考】数式用!$AD$3:$AF$452,MATCH(Q55&amp;V55,【参考】数式用!$AC$3:$AC$452,0),MATCH(VLOOKUP(Z55,【参考】数式用!$AG$2:$AH$56,2,FALSE),【参考】数式用!$AD$2:$AF$2,0)),10)))))))</f>
        <v>#N/A</v>
      </c>
      <c r="AP55" s="73" t="e">
        <f aca="false">IF($L$16="", "", VLOOKUP(Z55,【参考】数式用!$A$2:$O$57,14,FALSE))))</f>
        <v>#N/A</v>
      </c>
      <c r="AQ55" s="26" t="e">
        <f aca="false">VLOOKUP(Z55,【参考】数式用!$A$2:$O$57,15,FALSE))</f>
        <v>#N/A</v>
      </c>
    </row>
    <row r="56" customFormat="false" ht="49.5" hidden="false" customHeight="true" outlineLevel="0" collapsed="false">
      <c r="A56" s="62" t="n">
        <f aca="false">A55+1</f>
        <v>17</v>
      </c>
      <c r="B56" s="74"/>
      <c r="C56" s="74"/>
      <c r="D56" s="74"/>
      <c r="E56" s="74"/>
      <c r="F56" s="74"/>
      <c r="G56" s="74"/>
      <c r="H56" s="74"/>
      <c r="I56" s="74"/>
      <c r="J56" s="74"/>
      <c r="K56" s="74"/>
      <c r="L56" s="75"/>
      <c r="M56" s="75"/>
      <c r="N56" s="75"/>
      <c r="O56" s="75"/>
      <c r="P56" s="75"/>
      <c r="Q56" s="76"/>
      <c r="R56" s="76"/>
      <c r="S56" s="76"/>
      <c r="T56" s="76"/>
      <c r="U56" s="76"/>
      <c r="V56" s="75"/>
      <c r="W56" s="77"/>
      <c r="X56" s="77"/>
      <c r="Y56" s="77"/>
      <c r="Z56" s="77"/>
      <c r="AA56" s="77"/>
      <c r="AB56" s="77"/>
      <c r="AC56" s="78" t="e">
        <f aca="false">IFERROR(VLOOKUP(Z56,【参考】数式用!$A$4:$B$57,2,FALSE),"")))</f>
        <v>#N/A</v>
      </c>
      <c r="AD56" s="81"/>
      <c r="AE56" s="82"/>
      <c r="AF56" s="70" t="n">
        <f aca="false">AD56-AE56</f>
        <v>0</v>
      </c>
      <c r="AG56" s="71" t="e">
        <f aca="false">IF(B56="","",IF(AQ56="総合事業","数式を削除して手入力",IFERROR(INDEX(【参考】数式用!$AD$3:$AF$452,MATCH(Q56&amp;V56,【参考】数式用!$AC$3:$AC$452,0),MATCH(VLOOKUP(Z56,【参考】数式用!$AG$2:$AH$56,2,FALSE),【参考】数式用!$AD$2:$AF$2,0)),10)))))))</f>
        <v>#N/A</v>
      </c>
      <c r="AP56" s="73" t="e">
        <f aca="false">IF($L$16="", "", VLOOKUP(Z56,【参考】数式用!$A$2:$O$57,14,FALSE))))</f>
        <v>#N/A</v>
      </c>
      <c r="AQ56" s="26" t="e">
        <f aca="false">VLOOKUP(Z56,【参考】数式用!$A$2:$O$57,15,FALSE))</f>
        <v>#N/A</v>
      </c>
    </row>
    <row r="57" customFormat="false" ht="49.5" hidden="false" customHeight="true" outlineLevel="0" collapsed="false">
      <c r="A57" s="62" t="n">
        <f aca="false">A56+1</f>
        <v>18</v>
      </c>
      <c r="B57" s="74"/>
      <c r="C57" s="74"/>
      <c r="D57" s="74"/>
      <c r="E57" s="74"/>
      <c r="F57" s="74"/>
      <c r="G57" s="74"/>
      <c r="H57" s="74"/>
      <c r="I57" s="74"/>
      <c r="J57" s="74"/>
      <c r="K57" s="74"/>
      <c r="L57" s="75"/>
      <c r="M57" s="75"/>
      <c r="N57" s="75"/>
      <c r="O57" s="75"/>
      <c r="P57" s="75"/>
      <c r="Q57" s="76"/>
      <c r="R57" s="76"/>
      <c r="S57" s="76"/>
      <c r="T57" s="76"/>
      <c r="U57" s="76"/>
      <c r="V57" s="75"/>
      <c r="W57" s="77"/>
      <c r="X57" s="77"/>
      <c r="Y57" s="77"/>
      <c r="Z57" s="77"/>
      <c r="AA57" s="77"/>
      <c r="AB57" s="77"/>
      <c r="AC57" s="78" t="e">
        <f aca="false">IFERROR(VLOOKUP(Z57,【参考】数式用!$A$4:$B$57,2,FALSE),"")))</f>
        <v>#N/A</v>
      </c>
      <c r="AD57" s="81"/>
      <c r="AE57" s="82"/>
      <c r="AF57" s="70" t="n">
        <f aca="false">AD57-AE57</f>
        <v>0</v>
      </c>
      <c r="AG57" s="71" t="e">
        <f aca="false">IF(B57="","",IF(AQ57="総合事業","数式を削除して手入力",IFERROR(INDEX(【参考】数式用!$AD$3:$AF$452,MATCH(Q57&amp;V57,【参考】数式用!$AC$3:$AC$452,0),MATCH(VLOOKUP(Z57,【参考】数式用!$AG$2:$AH$56,2,FALSE),【参考】数式用!$AD$2:$AF$2,0)),10)))))))</f>
        <v>#N/A</v>
      </c>
      <c r="AP57" s="73" t="e">
        <f aca="false">IF($L$16="", "", VLOOKUP(Z57,【参考】数式用!$A$2:$O$57,14,FALSE))))</f>
        <v>#N/A</v>
      </c>
      <c r="AQ57" s="26" t="e">
        <f aca="false">VLOOKUP(Z57,【参考】数式用!$A$2:$O$57,15,FALSE))</f>
        <v>#N/A</v>
      </c>
    </row>
    <row r="58" customFormat="false" ht="49.5" hidden="false" customHeight="true" outlineLevel="0" collapsed="false">
      <c r="A58" s="62" t="n">
        <f aca="false">A57+1</f>
        <v>19</v>
      </c>
      <c r="B58" s="74"/>
      <c r="C58" s="74"/>
      <c r="D58" s="74"/>
      <c r="E58" s="74"/>
      <c r="F58" s="74"/>
      <c r="G58" s="74"/>
      <c r="H58" s="74"/>
      <c r="I58" s="74"/>
      <c r="J58" s="74"/>
      <c r="K58" s="74"/>
      <c r="L58" s="75"/>
      <c r="M58" s="75"/>
      <c r="N58" s="75"/>
      <c r="O58" s="75"/>
      <c r="P58" s="75"/>
      <c r="Q58" s="76"/>
      <c r="R58" s="76"/>
      <c r="S58" s="76"/>
      <c r="T58" s="76"/>
      <c r="U58" s="76"/>
      <c r="V58" s="75"/>
      <c r="W58" s="77"/>
      <c r="X58" s="77"/>
      <c r="Y58" s="77"/>
      <c r="Z58" s="77"/>
      <c r="AA58" s="77"/>
      <c r="AB58" s="77"/>
      <c r="AC58" s="78" t="e">
        <f aca="false">IFERROR(VLOOKUP(Z58,【参考】数式用!$A$4:$B$57,2,FALSE),"")))</f>
        <v>#N/A</v>
      </c>
      <c r="AD58" s="81"/>
      <c r="AE58" s="82"/>
      <c r="AF58" s="70" t="n">
        <f aca="false">AD58-AE58</f>
        <v>0</v>
      </c>
      <c r="AG58" s="71" t="e">
        <f aca="false">IF(B58="","",IF(AQ58="総合事業","数式を削除して手入力",IFERROR(INDEX(【参考】数式用!$AD$3:$AF$452,MATCH(Q58&amp;V58,【参考】数式用!$AC$3:$AC$452,0),MATCH(VLOOKUP(Z58,【参考】数式用!$AG$2:$AH$56,2,FALSE),【参考】数式用!$AD$2:$AF$2,0)),10)))))))</f>
        <v>#N/A</v>
      </c>
      <c r="AP58" s="73" t="e">
        <f aca="false">IF($L$16="", "", VLOOKUP(Z58,【参考】数式用!$A$2:$O$57,14,FALSE))))</f>
        <v>#N/A</v>
      </c>
      <c r="AQ58" s="26" t="e">
        <f aca="false">VLOOKUP(Z58,【参考】数式用!$A$2:$O$57,15,FALSE))</f>
        <v>#N/A</v>
      </c>
    </row>
    <row r="59" customFormat="false" ht="49.5" hidden="false" customHeight="true" outlineLevel="0" collapsed="false">
      <c r="A59" s="62" t="n">
        <f aca="false">A58+1</f>
        <v>20</v>
      </c>
      <c r="B59" s="74"/>
      <c r="C59" s="74"/>
      <c r="D59" s="74"/>
      <c r="E59" s="74"/>
      <c r="F59" s="74"/>
      <c r="G59" s="74"/>
      <c r="H59" s="74"/>
      <c r="I59" s="74"/>
      <c r="J59" s="74"/>
      <c r="K59" s="74"/>
      <c r="L59" s="75"/>
      <c r="M59" s="75"/>
      <c r="N59" s="75"/>
      <c r="O59" s="75"/>
      <c r="P59" s="75"/>
      <c r="Q59" s="76"/>
      <c r="R59" s="76"/>
      <c r="S59" s="76"/>
      <c r="T59" s="76"/>
      <c r="U59" s="76"/>
      <c r="V59" s="75"/>
      <c r="W59" s="77"/>
      <c r="X59" s="77"/>
      <c r="Y59" s="77"/>
      <c r="Z59" s="77"/>
      <c r="AA59" s="77"/>
      <c r="AB59" s="77"/>
      <c r="AC59" s="78" t="e">
        <f aca="false">IFERROR(VLOOKUP(Z59,【参考】数式用!$A$4:$B$57,2,FALSE),"")))</f>
        <v>#N/A</v>
      </c>
      <c r="AD59" s="81"/>
      <c r="AE59" s="82"/>
      <c r="AF59" s="70" t="n">
        <f aca="false">AD59-AE59</f>
        <v>0</v>
      </c>
      <c r="AG59" s="71" t="e">
        <f aca="false">IF(B59="","",IF(AQ59="総合事業","数式を削除して手入力",IFERROR(INDEX(【参考】数式用!$AD$3:$AF$452,MATCH(Q59&amp;V59,【参考】数式用!$AC$3:$AC$452,0),MATCH(VLOOKUP(Z59,【参考】数式用!$AG$2:$AH$56,2,FALSE),【参考】数式用!$AD$2:$AF$2,0)),10)))))))</f>
        <v>#N/A</v>
      </c>
      <c r="AP59" s="73" t="e">
        <f aca="false">IF($L$16="", "", VLOOKUP(Z59,【参考】数式用!$A$2:$O$57,14,FALSE))))</f>
        <v>#N/A</v>
      </c>
      <c r="AQ59" s="26" t="e">
        <f aca="false">VLOOKUP(Z59,【参考】数式用!$A$2:$O$57,15,FALSE))</f>
        <v>#N/A</v>
      </c>
    </row>
    <row r="60" customFormat="false" ht="49.5" hidden="false" customHeight="true" outlineLevel="0" collapsed="false">
      <c r="A60" s="62" t="n">
        <f aca="false">A59+1</f>
        <v>21</v>
      </c>
      <c r="B60" s="74"/>
      <c r="C60" s="74"/>
      <c r="D60" s="74"/>
      <c r="E60" s="74"/>
      <c r="F60" s="74"/>
      <c r="G60" s="74"/>
      <c r="H60" s="74"/>
      <c r="I60" s="74"/>
      <c r="J60" s="74"/>
      <c r="K60" s="74"/>
      <c r="L60" s="75"/>
      <c r="M60" s="75"/>
      <c r="N60" s="75"/>
      <c r="O60" s="75"/>
      <c r="P60" s="75"/>
      <c r="Q60" s="76"/>
      <c r="R60" s="76"/>
      <c r="S60" s="76"/>
      <c r="T60" s="76"/>
      <c r="U60" s="76"/>
      <c r="V60" s="75"/>
      <c r="W60" s="77"/>
      <c r="X60" s="77"/>
      <c r="Y60" s="77"/>
      <c r="Z60" s="77"/>
      <c r="AA60" s="77"/>
      <c r="AB60" s="77"/>
      <c r="AC60" s="78" t="e">
        <f aca="false">IFERROR(VLOOKUP(Z60,【参考】数式用!$A$4:$B$57,2,FALSE),"")))</f>
        <v>#N/A</v>
      </c>
      <c r="AD60" s="81"/>
      <c r="AE60" s="82"/>
      <c r="AF60" s="70" t="n">
        <f aca="false">AD60-AE60</f>
        <v>0</v>
      </c>
      <c r="AG60" s="71" t="e">
        <f aca="false">IF(B60="","",IF(AQ60="総合事業","数式を削除して手入力",IFERROR(INDEX(【参考】数式用!$AD$3:$AF$452,MATCH(Q60&amp;V60,【参考】数式用!$AC$3:$AC$452,0),MATCH(VLOOKUP(Z60,【参考】数式用!$AG$2:$AH$56,2,FALSE),【参考】数式用!$AD$2:$AF$2,0)),10)))))))</f>
        <v>#N/A</v>
      </c>
      <c r="AP60" s="73" t="e">
        <f aca="false">IF($L$16="", "", VLOOKUP(Z60,【参考】数式用!$A$2:$O$57,14,FALSE))))</f>
        <v>#N/A</v>
      </c>
      <c r="AQ60" s="26" t="e">
        <f aca="false">VLOOKUP(Z60,【参考】数式用!$A$2:$O$57,15,FALSE))</f>
        <v>#N/A</v>
      </c>
    </row>
    <row r="61" customFormat="false" ht="49.5" hidden="false" customHeight="true" outlineLevel="0" collapsed="false">
      <c r="A61" s="62" t="n">
        <f aca="false">A60+1</f>
        <v>22</v>
      </c>
      <c r="B61" s="74"/>
      <c r="C61" s="74"/>
      <c r="D61" s="74"/>
      <c r="E61" s="74"/>
      <c r="F61" s="74"/>
      <c r="G61" s="74"/>
      <c r="H61" s="74"/>
      <c r="I61" s="74"/>
      <c r="J61" s="74"/>
      <c r="K61" s="74"/>
      <c r="L61" s="75"/>
      <c r="M61" s="75"/>
      <c r="N61" s="75"/>
      <c r="O61" s="75"/>
      <c r="P61" s="75"/>
      <c r="Q61" s="76"/>
      <c r="R61" s="76"/>
      <c r="S61" s="76"/>
      <c r="T61" s="76"/>
      <c r="U61" s="76"/>
      <c r="V61" s="75"/>
      <c r="W61" s="77"/>
      <c r="X61" s="77"/>
      <c r="Y61" s="77"/>
      <c r="Z61" s="77"/>
      <c r="AA61" s="77"/>
      <c r="AB61" s="77"/>
      <c r="AC61" s="78" t="e">
        <f aca="false">IFERROR(VLOOKUP(Z61,【参考】数式用!$A$4:$B$57,2,FALSE),"")))</f>
        <v>#N/A</v>
      </c>
      <c r="AD61" s="81"/>
      <c r="AE61" s="82"/>
      <c r="AF61" s="70" t="n">
        <f aca="false">AD61-AE61</f>
        <v>0</v>
      </c>
      <c r="AG61" s="71" t="e">
        <f aca="false">IF(B61="","",IF(AQ61="総合事業","数式を削除して手入力",IFERROR(INDEX(【参考】数式用!$AD$3:$AF$452,MATCH(Q61&amp;V61,【参考】数式用!$AC$3:$AC$452,0),MATCH(VLOOKUP(Z61,【参考】数式用!$AG$2:$AH$56,2,FALSE),【参考】数式用!$AD$2:$AF$2,0)),10)))))))</f>
        <v>#N/A</v>
      </c>
      <c r="AP61" s="73" t="e">
        <f aca="false">IF($L$16="", "", VLOOKUP(Z61,【参考】数式用!$A$2:$O$57,14,FALSE))))</f>
        <v>#N/A</v>
      </c>
      <c r="AQ61" s="26" t="e">
        <f aca="false">VLOOKUP(Z61,【参考】数式用!$A$2:$O$57,15,FALSE))</f>
        <v>#N/A</v>
      </c>
    </row>
    <row r="62" customFormat="false" ht="49.5" hidden="false" customHeight="true" outlineLevel="0" collapsed="false">
      <c r="A62" s="62" t="n">
        <f aca="false">A61+1</f>
        <v>23</v>
      </c>
      <c r="B62" s="74"/>
      <c r="C62" s="74"/>
      <c r="D62" s="74"/>
      <c r="E62" s="74"/>
      <c r="F62" s="74"/>
      <c r="G62" s="74"/>
      <c r="H62" s="74"/>
      <c r="I62" s="74"/>
      <c r="J62" s="74"/>
      <c r="K62" s="74"/>
      <c r="L62" s="75"/>
      <c r="M62" s="75"/>
      <c r="N62" s="75"/>
      <c r="O62" s="75"/>
      <c r="P62" s="75"/>
      <c r="Q62" s="76"/>
      <c r="R62" s="76"/>
      <c r="S62" s="76"/>
      <c r="T62" s="76"/>
      <c r="U62" s="76"/>
      <c r="V62" s="75"/>
      <c r="W62" s="77"/>
      <c r="X62" s="77"/>
      <c r="Y62" s="77"/>
      <c r="Z62" s="77"/>
      <c r="AA62" s="77"/>
      <c r="AB62" s="77"/>
      <c r="AC62" s="78" t="e">
        <f aca="false">IFERROR(VLOOKUP(Z62,【参考】数式用!$A$4:$B$57,2,FALSE),"")))</f>
        <v>#N/A</v>
      </c>
      <c r="AD62" s="81"/>
      <c r="AE62" s="82"/>
      <c r="AF62" s="70" t="n">
        <f aca="false">AD62-AE62</f>
        <v>0</v>
      </c>
      <c r="AG62" s="71" t="e">
        <f aca="false">IF(B62="","",IF(AQ62="総合事業","数式を削除して手入力",IFERROR(INDEX(【参考】数式用!$AD$3:$AF$452,MATCH(Q62&amp;V62,【参考】数式用!$AC$3:$AC$452,0),MATCH(VLOOKUP(Z62,【参考】数式用!$AG$2:$AH$56,2,FALSE),【参考】数式用!$AD$2:$AF$2,0)),10)))))))</f>
        <v>#N/A</v>
      </c>
      <c r="AP62" s="73" t="e">
        <f aca="false">IF($L$16="", "", VLOOKUP(Z62,【参考】数式用!$A$2:$O$57,14,FALSE))))</f>
        <v>#N/A</v>
      </c>
      <c r="AQ62" s="26" t="e">
        <f aca="false">VLOOKUP(Z62,【参考】数式用!$A$2:$O$57,15,FALSE))</f>
        <v>#N/A</v>
      </c>
    </row>
    <row r="63" customFormat="false" ht="49.5" hidden="false" customHeight="true" outlineLevel="0" collapsed="false">
      <c r="A63" s="62" t="n">
        <f aca="false">A62+1</f>
        <v>24</v>
      </c>
      <c r="B63" s="74"/>
      <c r="C63" s="74"/>
      <c r="D63" s="74"/>
      <c r="E63" s="74"/>
      <c r="F63" s="74"/>
      <c r="G63" s="74"/>
      <c r="H63" s="74"/>
      <c r="I63" s="74"/>
      <c r="J63" s="74"/>
      <c r="K63" s="74"/>
      <c r="L63" s="75"/>
      <c r="M63" s="75"/>
      <c r="N63" s="75"/>
      <c r="O63" s="75"/>
      <c r="P63" s="75"/>
      <c r="Q63" s="76"/>
      <c r="R63" s="76"/>
      <c r="S63" s="76"/>
      <c r="T63" s="76"/>
      <c r="U63" s="76"/>
      <c r="V63" s="75"/>
      <c r="W63" s="77"/>
      <c r="X63" s="77"/>
      <c r="Y63" s="77"/>
      <c r="Z63" s="77"/>
      <c r="AA63" s="77"/>
      <c r="AB63" s="77"/>
      <c r="AC63" s="78" t="e">
        <f aca="false">IFERROR(VLOOKUP(Z63,【参考】数式用!$A$4:$B$57,2,FALSE),"")))</f>
        <v>#N/A</v>
      </c>
      <c r="AD63" s="81"/>
      <c r="AE63" s="82"/>
      <c r="AF63" s="70" t="n">
        <f aca="false">AD63-AE63</f>
        <v>0</v>
      </c>
      <c r="AG63" s="71" t="e">
        <f aca="false">IF(B63="","",IF(AQ63="総合事業","数式を削除して手入力",IFERROR(INDEX(【参考】数式用!$AD$3:$AF$452,MATCH(Q63&amp;V63,【参考】数式用!$AC$3:$AC$452,0),MATCH(VLOOKUP(Z63,【参考】数式用!$AG$2:$AH$56,2,FALSE),【参考】数式用!$AD$2:$AF$2,0)),10)))))))</f>
        <v>#N/A</v>
      </c>
      <c r="AP63" s="73" t="e">
        <f aca="false">IF($L$16="", "", VLOOKUP(Z63,【参考】数式用!$A$2:$O$57,14,FALSE))))</f>
        <v>#N/A</v>
      </c>
      <c r="AQ63" s="26" t="e">
        <f aca="false">VLOOKUP(Z63,【参考】数式用!$A$2:$O$57,15,FALSE))</f>
        <v>#N/A</v>
      </c>
    </row>
    <row r="64" customFormat="false" ht="49.5" hidden="false" customHeight="true" outlineLevel="0" collapsed="false">
      <c r="A64" s="62" t="n">
        <f aca="false">A63+1</f>
        <v>25</v>
      </c>
      <c r="B64" s="74"/>
      <c r="C64" s="74"/>
      <c r="D64" s="74"/>
      <c r="E64" s="74"/>
      <c r="F64" s="74"/>
      <c r="G64" s="74"/>
      <c r="H64" s="74"/>
      <c r="I64" s="74"/>
      <c r="J64" s="74"/>
      <c r="K64" s="74"/>
      <c r="L64" s="75"/>
      <c r="M64" s="75"/>
      <c r="N64" s="75"/>
      <c r="O64" s="75"/>
      <c r="P64" s="75"/>
      <c r="Q64" s="76"/>
      <c r="R64" s="76"/>
      <c r="S64" s="76"/>
      <c r="T64" s="76"/>
      <c r="U64" s="76"/>
      <c r="V64" s="75"/>
      <c r="W64" s="77"/>
      <c r="X64" s="77"/>
      <c r="Y64" s="77"/>
      <c r="Z64" s="77"/>
      <c r="AA64" s="77"/>
      <c r="AB64" s="77"/>
      <c r="AC64" s="78" t="e">
        <f aca="false">IFERROR(VLOOKUP(Z64,【参考】数式用!$A$4:$B$57,2,FALSE),"")))</f>
        <v>#N/A</v>
      </c>
      <c r="AD64" s="81"/>
      <c r="AE64" s="82"/>
      <c r="AF64" s="70" t="n">
        <f aca="false">AD64-AE64</f>
        <v>0</v>
      </c>
      <c r="AG64" s="71" t="e">
        <f aca="false">IF(B64="","",IF(AQ64="総合事業","数式を削除して手入力",IFERROR(INDEX(【参考】数式用!$AD$3:$AF$452,MATCH(Q64&amp;V64,【参考】数式用!$AC$3:$AC$452,0),MATCH(VLOOKUP(Z64,【参考】数式用!$AG$2:$AH$56,2,FALSE),【参考】数式用!$AD$2:$AF$2,0)),10)))))))</f>
        <v>#N/A</v>
      </c>
      <c r="AP64" s="73" t="e">
        <f aca="false">IF($L$16="", "", VLOOKUP(Z64,【参考】数式用!$A$2:$O$57,14,FALSE))))</f>
        <v>#N/A</v>
      </c>
      <c r="AQ64" s="26" t="e">
        <f aca="false">VLOOKUP(Z64,【参考】数式用!$A$2:$O$57,15,FALSE))</f>
        <v>#N/A</v>
      </c>
    </row>
    <row r="65" customFormat="false" ht="49.5" hidden="false" customHeight="true" outlineLevel="0" collapsed="false">
      <c r="A65" s="62" t="n">
        <f aca="false">A64+1</f>
        <v>26</v>
      </c>
      <c r="B65" s="74"/>
      <c r="C65" s="74"/>
      <c r="D65" s="74"/>
      <c r="E65" s="74"/>
      <c r="F65" s="74"/>
      <c r="G65" s="74"/>
      <c r="H65" s="74"/>
      <c r="I65" s="74"/>
      <c r="J65" s="74"/>
      <c r="K65" s="74"/>
      <c r="L65" s="75"/>
      <c r="M65" s="75"/>
      <c r="N65" s="75"/>
      <c r="O65" s="75"/>
      <c r="P65" s="75"/>
      <c r="Q65" s="76"/>
      <c r="R65" s="76"/>
      <c r="S65" s="76"/>
      <c r="T65" s="76"/>
      <c r="U65" s="76"/>
      <c r="V65" s="75"/>
      <c r="W65" s="77"/>
      <c r="X65" s="77"/>
      <c r="Y65" s="77"/>
      <c r="Z65" s="77"/>
      <c r="AA65" s="77"/>
      <c r="AB65" s="77"/>
      <c r="AC65" s="78" t="e">
        <f aca="false">IFERROR(VLOOKUP(Z65,【参考】数式用!$A$4:$B$57,2,FALSE),"")))</f>
        <v>#N/A</v>
      </c>
      <c r="AD65" s="81"/>
      <c r="AE65" s="82"/>
      <c r="AF65" s="70" t="n">
        <f aca="false">AD65-AE65</f>
        <v>0</v>
      </c>
      <c r="AG65" s="71" t="e">
        <f aca="false">IF(B65="","",IF(AQ65="総合事業","数式を削除して手入力",IFERROR(INDEX(【参考】数式用!$AD$3:$AF$452,MATCH(Q65&amp;V65,【参考】数式用!$AC$3:$AC$452,0),MATCH(VLOOKUP(Z65,【参考】数式用!$AG$2:$AH$56,2,FALSE),【参考】数式用!$AD$2:$AF$2,0)),10)))))))</f>
        <v>#N/A</v>
      </c>
      <c r="AP65" s="73" t="e">
        <f aca="false">IF($L$16="", "", VLOOKUP(Z65,【参考】数式用!$A$2:$O$57,14,FALSE))))</f>
        <v>#N/A</v>
      </c>
      <c r="AQ65" s="26" t="e">
        <f aca="false">VLOOKUP(Z65,【参考】数式用!$A$2:$O$57,15,FALSE))</f>
        <v>#N/A</v>
      </c>
    </row>
    <row r="66" customFormat="false" ht="49.5" hidden="false" customHeight="true" outlineLevel="0" collapsed="false">
      <c r="A66" s="62" t="n">
        <f aca="false">A65+1</f>
        <v>27</v>
      </c>
      <c r="B66" s="74"/>
      <c r="C66" s="74"/>
      <c r="D66" s="74"/>
      <c r="E66" s="74"/>
      <c r="F66" s="74"/>
      <c r="G66" s="74"/>
      <c r="H66" s="74"/>
      <c r="I66" s="74"/>
      <c r="J66" s="74"/>
      <c r="K66" s="74"/>
      <c r="L66" s="75"/>
      <c r="M66" s="75"/>
      <c r="N66" s="75"/>
      <c r="O66" s="75"/>
      <c r="P66" s="75"/>
      <c r="Q66" s="76"/>
      <c r="R66" s="76"/>
      <c r="S66" s="76"/>
      <c r="T66" s="76"/>
      <c r="U66" s="76"/>
      <c r="V66" s="75"/>
      <c r="W66" s="77"/>
      <c r="X66" s="77"/>
      <c r="Y66" s="77"/>
      <c r="Z66" s="77"/>
      <c r="AA66" s="77"/>
      <c r="AB66" s="77"/>
      <c r="AC66" s="78" t="e">
        <f aca="false">IFERROR(VLOOKUP(Z66,【参考】数式用!$A$4:$B$57,2,FALSE),"")))</f>
        <v>#N/A</v>
      </c>
      <c r="AD66" s="81"/>
      <c r="AE66" s="82"/>
      <c r="AF66" s="70" t="n">
        <f aca="false">AD66-AE66</f>
        <v>0</v>
      </c>
      <c r="AG66" s="71" t="e">
        <f aca="false">IF(B66="","",IF(AQ66="総合事業","数式を削除して手入力",IFERROR(INDEX(【参考】数式用!$AD$3:$AF$452,MATCH(Q66&amp;V66,【参考】数式用!$AC$3:$AC$452,0),MATCH(VLOOKUP(Z66,【参考】数式用!$AG$2:$AH$56,2,FALSE),【参考】数式用!$AD$2:$AF$2,0)),10)))))))</f>
        <v>#N/A</v>
      </c>
      <c r="AP66" s="73" t="e">
        <f aca="false">IF($L$16="", "", VLOOKUP(Z66,【参考】数式用!$A$2:$O$57,14,FALSE))))</f>
        <v>#N/A</v>
      </c>
      <c r="AQ66" s="26" t="e">
        <f aca="false">VLOOKUP(Z66,【参考】数式用!$A$2:$O$57,15,FALSE))</f>
        <v>#N/A</v>
      </c>
    </row>
    <row r="67" customFormat="false" ht="49.5" hidden="false" customHeight="true" outlineLevel="0" collapsed="false">
      <c r="A67" s="62" t="n">
        <f aca="false">A66+1</f>
        <v>28</v>
      </c>
      <c r="B67" s="74"/>
      <c r="C67" s="74"/>
      <c r="D67" s="74"/>
      <c r="E67" s="74"/>
      <c r="F67" s="74"/>
      <c r="G67" s="74"/>
      <c r="H67" s="74"/>
      <c r="I67" s="74"/>
      <c r="J67" s="74"/>
      <c r="K67" s="74"/>
      <c r="L67" s="75"/>
      <c r="M67" s="75"/>
      <c r="N67" s="75"/>
      <c r="O67" s="75"/>
      <c r="P67" s="75"/>
      <c r="Q67" s="76"/>
      <c r="R67" s="76"/>
      <c r="S67" s="76"/>
      <c r="T67" s="76"/>
      <c r="U67" s="76"/>
      <c r="V67" s="75"/>
      <c r="W67" s="77"/>
      <c r="X67" s="77"/>
      <c r="Y67" s="77"/>
      <c r="Z67" s="77"/>
      <c r="AA67" s="77"/>
      <c r="AB67" s="77"/>
      <c r="AC67" s="78" t="e">
        <f aca="false">IFERROR(VLOOKUP(Z67,【参考】数式用!$A$4:$B$57,2,FALSE),"")))</f>
        <v>#N/A</v>
      </c>
      <c r="AD67" s="81"/>
      <c r="AE67" s="82"/>
      <c r="AF67" s="70" t="n">
        <f aca="false">AD67-AE67</f>
        <v>0</v>
      </c>
      <c r="AG67" s="71" t="e">
        <f aca="false">IF(B67="","",IF(AQ67="総合事業","数式を削除して手入力",IFERROR(INDEX(【参考】数式用!$AD$3:$AF$452,MATCH(Q67&amp;V67,【参考】数式用!$AC$3:$AC$452,0),MATCH(VLOOKUP(Z67,【参考】数式用!$AG$2:$AH$56,2,FALSE),【参考】数式用!$AD$2:$AF$2,0)),10)))))))</f>
        <v>#N/A</v>
      </c>
      <c r="AP67" s="73" t="e">
        <f aca="false">IF($L$16="", "", VLOOKUP(Z67,【参考】数式用!$A$2:$O$57,14,FALSE))))</f>
        <v>#N/A</v>
      </c>
      <c r="AQ67" s="26" t="e">
        <f aca="false">VLOOKUP(Z67,【参考】数式用!$A$2:$O$57,15,FALSE))</f>
        <v>#N/A</v>
      </c>
    </row>
    <row r="68" customFormat="false" ht="49.5" hidden="false" customHeight="true" outlineLevel="0" collapsed="false">
      <c r="A68" s="62" t="n">
        <f aca="false">A67+1</f>
        <v>29</v>
      </c>
      <c r="B68" s="74"/>
      <c r="C68" s="74"/>
      <c r="D68" s="74"/>
      <c r="E68" s="74"/>
      <c r="F68" s="74"/>
      <c r="G68" s="74"/>
      <c r="H68" s="74"/>
      <c r="I68" s="74"/>
      <c r="J68" s="74"/>
      <c r="K68" s="74"/>
      <c r="L68" s="75"/>
      <c r="M68" s="75"/>
      <c r="N68" s="75"/>
      <c r="O68" s="75"/>
      <c r="P68" s="75"/>
      <c r="Q68" s="76"/>
      <c r="R68" s="76"/>
      <c r="S68" s="76"/>
      <c r="T68" s="76"/>
      <c r="U68" s="76"/>
      <c r="V68" s="75"/>
      <c r="W68" s="77"/>
      <c r="X68" s="77"/>
      <c r="Y68" s="77"/>
      <c r="Z68" s="77"/>
      <c r="AA68" s="77"/>
      <c r="AB68" s="77"/>
      <c r="AC68" s="78" t="e">
        <f aca="false">IFERROR(VLOOKUP(Z68,【参考】数式用!$A$4:$B$57,2,FALSE),"")))</f>
        <v>#N/A</v>
      </c>
      <c r="AD68" s="81"/>
      <c r="AE68" s="82"/>
      <c r="AF68" s="70" t="n">
        <f aca="false">AD68-AE68</f>
        <v>0</v>
      </c>
      <c r="AG68" s="71" t="e">
        <f aca="false">IF(B68="","",IF(AQ68="総合事業","数式を削除して手入力",IFERROR(INDEX(【参考】数式用!$AD$3:$AF$452,MATCH(Q68&amp;V68,【参考】数式用!$AC$3:$AC$452,0),MATCH(VLOOKUP(Z68,【参考】数式用!$AG$2:$AH$56,2,FALSE),【参考】数式用!$AD$2:$AF$2,0)),10)))))))</f>
        <v>#N/A</v>
      </c>
      <c r="AP68" s="73" t="e">
        <f aca="false">IF($L$16="", "", VLOOKUP(Z68,【参考】数式用!$A$2:$O$57,14,FALSE))))</f>
        <v>#N/A</v>
      </c>
      <c r="AQ68" s="26" t="e">
        <f aca="false">VLOOKUP(Z68,【参考】数式用!$A$2:$O$57,15,FALSE))</f>
        <v>#N/A</v>
      </c>
    </row>
    <row r="69" customFormat="false" ht="49.5" hidden="false" customHeight="true" outlineLevel="0" collapsed="false">
      <c r="A69" s="62" t="n">
        <f aca="false">A68+1</f>
        <v>30</v>
      </c>
      <c r="B69" s="74"/>
      <c r="C69" s="74"/>
      <c r="D69" s="74"/>
      <c r="E69" s="74"/>
      <c r="F69" s="74"/>
      <c r="G69" s="74"/>
      <c r="H69" s="74"/>
      <c r="I69" s="74"/>
      <c r="J69" s="74"/>
      <c r="K69" s="74"/>
      <c r="L69" s="75"/>
      <c r="M69" s="75"/>
      <c r="N69" s="75"/>
      <c r="O69" s="75"/>
      <c r="P69" s="75"/>
      <c r="Q69" s="76"/>
      <c r="R69" s="76"/>
      <c r="S69" s="76"/>
      <c r="T69" s="76"/>
      <c r="U69" s="76"/>
      <c r="V69" s="75"/>
      <c r="W69" s="77"/>
      <c r="X69" s="77"/>
      <c r="Y69" s="77"/>
      <c r="Z69" s="77"/>
      <c r="AA69" s="77"/>
      <c r="AB69" s="77"/>
      <c r="AC69" s="78" t="e">
        <f aca="false">IFERROR(VLOOKUP(Z69,【参考】数式用!$A$4:$B$57,2,FALSE),"")))</f>
        <v>#N/A</v>
      </c>
      <c r="AD69" s="81"/>
      <c r="AE69" s="82"/>
      <c r="AF69" s="70" t="n">
        <f aca="false">AD69-AE69</f>
        <v>0</v>
      </c>
      <c r="AG69" s="71" t="e">
        <f aca="false">IF(B69="","",IF(AQ69="総合事業","数式を削除して手入力",IFERROR(INDEX(【参考】数式用!$AD$3:$AF$452,MATCH(Q69&amp;V69,【参考】数式用!$AC$3:$AC$452,0),MATCH(VLOOKUP(Z69,【参考】数式用!$AG$2:$AH$56,2,FALSE),【参考】数式用!$AD$2:$AF$2,0)),10)))))))</f>
        <v>#N/A</v>
      </c>
      <c r="AP69" s="73" t="e">
        <f aca="false">IF($L$16="", "", VLOOKUP(Z69,【参考】数式用!$A$2:$O$57,14,FALSE))))</f>
        <v>#N/A</v>
      </c>
      <c r="AQ69" s="26" t="e">
        <f aca="false">VLOOKUP(Z69,【参考】数式用!$A$2:$O$57,15,FALSE))</f>
        <v>#N/A</v>
      </c>
    </row>
    <row r="70" customFormat="false" ht="49.5" hidden="false" customHeight="true" outlineLevel="0" collapsed="false">
      <c r="A70" s="62" t="n">
        <f aca="false">A69+1</f>
        <v>31</v>
      </c>
      <c r="B70" s="74"/>
      <c r="C70" s="74"/>
      <c r="D70" s="74"/>
      <c r="E70" s="74"/>
      <c r="F70" s="74"/>
      <c r="G70" s="74"/>
      <c r="H70" s="74"/>
      <c r="I70" s="74"/>
      <c r="J70" s="74"/>
      <c r="K70" s="74"/>
      <c r="L70" s="75"/>
      <c r="M70" s="75"/>
      <c r="N70" s="75"/>
      <c r="O70" s="75"/>
      <c r="P70" s="75"/>
      <c r="Q70" s="76"/>
      <c r="R70" s="76"/>
      <c r="S70" s="76"/>
      <c r="T70" s="76"/>
      <c r="U70" s="76"/>
      <c r="V70" s="75"/>
      <c r="W70" s="77"/>
      <c r="X70" s="77"/>
      <c r="Y70" s="77"/>
      <c r="Z70" s="77"/>
      <c r="AA70" s="77"/>
      <c r="AB70" s="77"/>
      <c r="AC70" s="78" t="e">
        <f aca="false">IFERROR(VLOOKUP(Z70,【参考】数式用!$A$4:$B$57,2,FALSE),"")))</f>
        <v>#N/A</v>
      </c>
      <c r="AD70" s="81"/>
      <c r="AE70" s="82"/>
      <c r="AF70" s="70" t="n">
        <f aca="false">AD70-AE70</f>
        <v>0</v>
      </c>
      <c r="AG70" s="71" t="e">
        <f aca="false">IF(B70="","",IF(AQ70="総合事業","数式を削除して手入力",IFERROR(INDEX(【参考】数式用!$AD$3:$AF$452,MATCH(Q70&amp;V70,【参考】数式用!$AC$3:$AC$452,0),MATCH(VLOOKUP(Z70,【参考】数式用!$AG$2:$AH$56,2,FALSE),【参考】数式用!$AD$2:$AF$2,0)),10)))))))</f>
        <v>#N/A</v>
      </c>
      <c r="AP70" s="73" t="e">
        <f aca="false">IF($L$16="", "", VLOOKUP(Z70,【参考】数式用!$A$2:$O$57,14,FALSE))))</f>
        <v>#N/A</v>
      </c>
      <c r="AQ70" s="26" t="e">
        <f aca="false">VLOOKUP(Z70,【参考】数式用!$A$2:$O$57,15,FALSE))</f>
        <v>#N/A</v>
      </c>
    </row>
    <row r="71" customFormat="false" ht="49.5" hidden="false" customHeight="true" outlineLevel="0" collapsed="false">
      <c r="A71" s="62" t="n">
        <f aca="false">A70+1</f>
        <v>32</v>
      </c>
      <c r="B71" s="74"/>
      <c r="C71" s="74"/>
      <c r="D71" s="74"/>
      <c r="E71" s="74"/>
      <c r="F71" s="74"/>
      <c r="G71" s="74"/>
      <c r="H71" s="74"/>
      <c r="I71" s="74"/>
      <c r="J71" s="74"/>
      <c r="K71" s="74"/>
      <c r="L71" s="75"/>
      <c r="M71" s="75"/>
      <c r="N71" s="75"/>
      <c r="O71" s="75"/>
      <c r="P71" s="75"/>
      <c r="Q71" s="76"/>
      <c r="R71" s="76"/>
      <c r="S71" s="76"/>
      <c r="T71" s="76"/>
      <c r="U71" s="76"/>
      <c r="V71" s="75"/>
      <c r="W71" s="77"/>
      <c r="X71" s="77"/>
      <c r="Y71" s="77"/>
      <c r="Z71" s="77"/>
      <c r="AA71" s="77"/>
      <c r="AB71" s="77"/>
      <c r="AC71" s="78" t="e">
        <f aca="false">IFERROR(VLOOKUP(Z71,【参考】数式用!$A$4:$B$57,2,FALSE),"")))</f>
        <v>#N/A</v>
      </c>
      <c r="AD71" s="81"/>
      <c r="AE71" s="82"/>
      <c r="AF71" s="70" t="n">
        <f aca="false">AD71-AE71</f>
        <v>0</v>
      </c>
      <c r="AG71" s="71" t="e">
        <f aca="false">IF(B71="","",IF(AQ71="総合事業","数式を削除して手入力",IFERROR(INDEX(【参考】数式用!$AD$3:$AF$452,MATCH(Q71&amp;V71,【参考】数式用!$AC$3:$AC$452,0),MATCH(VLOOKUP(Z71,【参考】数式用!$AG$2:$AH$56,2,FALSE),【参考】数式用!$AD$2:$AF$2,0)),10)))))))</f>
        <v>#N/A</v>
      </c>
      <c r="AP71" s="73" t="e">
        <f aca="false">IF($L$16="", "", VLOOKUP(Z71,【参考】数式用!$A$2:$O$57,14,FALSE))))</f>
        <v>#N/A</v>
      </c>
      <c r="AQ71" s="26" t="e">
        <f aca="false">VLOOKUP(Z71,【参考】数式用!$A$2:$O$57,15,FALSE))</f>
        <v>#N/A</v>
      </c>
    </row>
    <row r="72" customFormat="false" ht="49.5" hidden="false" customHeight="true" outlineLevel="0" collapsed="false">
      <c r="A72" s="62" t="n">
        <f aca="false">A71+1</f>
        <v>33</v>
      </c>
      <c r="B72" s="74"/>
      <c r="C72" s="74"/>
      <c r="D72" s="74"/>
      <c r="E72" s="74"/>
      <c r="F72" s="74"/>
      <c r="G72" s="74"/>
      <c r="H72" s="74"/>
      <c r="I72" s="74"/>
      <c r="J72" s="74"/>
      <c r="K72" s="74"/>
      <c r="L72" s="75"/>
      <c r="M72" s="75"/>
      <c r="N72" s="75"/>
      <c r="O72" s="75"/>
      <c r="P72" s="75"/>
      <c r="Q72" s="76"/>
      <c r="R72" s="76"/>
      <c r="S72" s="76"/>
      <c r="T72" s="76"/>
      <c r="U72" s="76"/>
      <c r="V72" s="75"/>
      <c r="W72" s="77"/>
      <c r="X72" s="77"/>
      <c r="Y72" s="77"/>
      <c r="Z72" s="77"/>
      <c r="AA72" s="77"/>
      <c r="AB72" s="77"/>
      <c r="AC72" s="78" t="e">
        <f aca="false">IFERROR(VLOOKUP(Z72,【参考】数式用!$A$4:$B$57,2,FALSE),"")))</f>
        <v>#N/A</v>
      </c>
      <c r="AD72" s="81"/>
      <c r="AE72" s="82"/>
      <c r="AF72" s="70" t="n">
        <f aca="false">AD72-AE72</f>
        <v>0</v>
      </c>
      <c r="AG72" s="71" t="e">
        <f aca="false">IF(B72="","",IF(AQ72="総合事業","数式を削除して手入力",IFERROR(INDEX(【参考】数式用!$AD$3:$AF$452,MATCH(Q72&amp;V72,【参考】数式用!$AC$3:$AC$452,0),MATCH(VLOOKUP(Z72,【参考】数式用!$AG$2:$AH$56,2,FALSE),【参考】数式用!$AD$2:$AF$2,0)),10)))))))</f>
        <v>#N/A</v>
      </c>
      <c r="AP72" s="73" t="e">
        <f aca="false">IF($L$16="", "", VLOOKUP(Z72,【参考】数式用!$A$2:$O$57,14,FALSE))))</f>
        <v>#N/A</v>
      </c>
      <c r="AQ72" s="26" t="e">
        <f aca="false">VLOOKUP(Z72,【参考】数式用!$A$2:$O$57,15,FALSE))</f>
        <v>#N/A</v>
      </c>
    </row>
    <row r="73" customFormat="false" ht="49.5" hidden="false" customHeight="true" outlineLevel="0" collapsed="false">
      <c r="A73" s="62" t="n">
        <f aca="false">A72+1</f>
        <v>34</v>
      </c>
      <c r="B73" s="74"/>
      <c r="C73" s="74"/>
      <c r="D73" s="74"/>
      <c r="E73" s="74"/>
      <c r="F73" s="74"/>
      <c r="G73" s="74"/>
      <c r="H73" s="74"/>
      <c r="I73" s="74"/>
      <c r="J73" s="74"/>
      <c r="K73" s="74"/>
      <c r="L73" s="75"/>
      <c r="M73" s="75"/>
      <c r="N73" s="75"/>
      <c r="O73" s="75"/>
      <c r="P73" s="75"/>
      <c r="Q73" s="76"/>
      <c r="R73" s="76"/>
      <c r="S73" s="76"/>
      <c r="T73" s="76"/>
      <c r="U73" s="76"/>
      <c r="V73" s="75"/>
      <c r="W73" s="77"/>
      <c r="X73" s="77"/>
      <c r="Y73" s="77"/>
      <c r="Z73" s="77"/>
      <c r="AA73" s="77"/>
      <c r="AB73" s="77"/>
      <c r="AC73" s="78" t="e">
        <f aca="false">IFERROR(VLOOKUP(Z73,【参考】数式用!$A$4:$B$57,2,FALSE),"")))</f>
        <v>#N/A</v>
      </c>
      <c r="AD73" s="81"/>
      <c r="AE73" s="82"/>
      <c r="AF73" s="70" t="n">
        <f aca="false">AD73-AE73</f>
        <v>0</v>
      </c>
      <c r="AG73" s="71" t="e">
        <f aca="false">IF(B73="","",IF(AQ73="総合事業","数式を削除して手入力",IFERROR(INDEX(【参考】数式用!$AD$3:$AF$452,MATCH(Q73&amp;V73,【参考】数式用!$AC$3:$AC$452,0),MATCH(VLOOKUP(Z73,【参考】数式用!$AG$2:$AH$56,2,FALSE),【参考】数式用!$AD$2:$AF$2,0)),10)))))))</f>
        <v>#N/A</v>
      </c>
      <c r="AP73" s="73" t="e">
        <f aca="false">IF($L$16="", "", VLOOKUP(Z73,【参考】数式用!$A$2:$O$57,14,FALSE))))</f>
        <v>#N/A</v>
      </c>
      <c r="AQ73" s="26" t="e">
        <f aca="false">VLOOKUP(Z73,【参考】数式用!$A$2:$O$57,15,FALSE))</f>
        <v>#N/A</v>
      </c>
    </row>
    <row r="74" customFormat="false" ht="49.5" hidden="false" customHeight="true" outlineLevel="0" collapsed="false">
      <c r="A74" s="62" t="n">
        <f aca="false">A73+1</f>
        <v>35</v>
      </c>
      <c r="B74" s="74"/>
      <c r="C74" s="74"/>
      <c r="D74" s="74"/>
      <c r="E74" s="74"/>
      <c r="F74" s="74"/>
      <c r="G74" s="74"/>
      <c r="H74" s="74"/>
      <c r="I74" s="74"/>
      <c r="J74" s="74"/>
      <c r="K74" s="74"/>
      <c r="L74" s="75"/>
      <c r="M74" s="75"/>
      <c r="N74" s="75"/>
      <c r="O74" s="75"/>
      <c r="P74" s="75"/>
      <c r="Q74" s="76"/>
      <c r="R74" s="76"/>
      <c r="S74" s="76"/>
      <c r="T74" s="76"/>
      <c r="U74" s="76"/>
      <c r="V74" s="75"/>
      <c r="W74" s="77"/>
      <c r="X74" s="77"/>
      <c r="Y74" s="77"/>
      <c r="Z74" s="77"/>
      <c r="AA74" s="77"/>
      <c r="AB74" s="77"/>
      <c r="AC74" s="78" t="e">
        <f aca="false">IFERROR(VLOOKUP(Z74,【参考】数式用!$A$4:$B$57,2,FALSE),"")))</f>
        <v>#N/A</v>
      </c>
      <c r="AD74" s="81"/>
      <c r="AE74" s="82"/>
      <c r="AF74" s="70" t="n">
        <f aca="false">AD74-AE74</f>
        <v>0</v>
      </c>
      <c r="AG74" s="71" t="e">
        <f aca="false">IF(B74="","",IF(AQ74="総合事業","数式を削除して手入力",IFERROR(INDEX(【参考】数式用!$AD$3:$AF$452,MATCH(Q74&amp;V74,【参考】数式用!$AC$3:$AC$452,0),MATCH(VLOOKUP(Z74,【参考】数式用!$AG$2:$AH$56,2,FALSE),【参考】数式用!$AD$2:$AF$2,0)),10)))))))</f>
        <v>#N/A</v>
      </c>
      <c r="AP74" s="73" t="e">
        <f aca="false">IF($L$16="", "", VLOOKUP(Z74,【参考】数式用!$A$2:$O$57,14,FALSE))))</f>
        <v>#N/A</v>
      </c>
      <c r="AQ74" s="26" t="e">
        <f aca="false">VLOOKUP(Z74,【参考】数式用!$A$2:$O$57,15,FALSE))</f>
        <v>#N/A</v>
      </c>
    </row>
    <row r="75" customFormat="false" ht="49.5" hidden="false" customHeight="true" outlineLevel="0" collapsed="false">
      <c r="A75" s="62" t="n">
        <f aca="false">A74+1</f>
        <v>36</v>
      </c>
      <c r="B75" s="74"/>
      <c r="C75" s="74"/>
      <c r="D75" s="74"/>
      <c r="E75" s="74"/>
      <c r="F75" s="74"/>
      <c r="G75" s="74"/>
      <c r="H75" s="74"/>
      <c r="I75" s="74"/>
      <c r="J75" s="74"/>
      <c r="K75" s="74"/>
      <c r="L75" s="75"/>
      <c r="M75" s="75"/>
      <c r="N75" s="75"/>
      <c r="O75" s="75"/>
      <c r="P75" s="75"/>
      <c r="Q75" s="76"/>
      <c r="R75" s="76"/>
      <c r="S75" s="76"/>
      <c r="T75" s="76"/>
      <c r="U75" s="76"/>
      <c r="V75" s="75"/>
      <c r="W75" s="77"/>
      <c r="X75" s="77"/>
      <c r="Y75" s="77"/>
      <c r="Z75" s="77"/>
      <c r="AA75" s="77"/>
      <c r="AB75" s="77"/>
      <c r="AC75" s="78" t="e">
        <f aca="false">IFERROR(VLOOKUP(Z75,【参考】数式用!$A$4:$B$57,2,FALSE),"")))</f>
        <v>#N/A</v>
      </c>
      <c r="AD75" s="81"/>
      <c r="AE75" s="82"/>
      <c r="AF75" s="70" t="n">
        <f aca="false">AD75-AE75</f>
        <v>0</v>
      </c>
      <c r="AG75" s="71" t="e">
        <f aca="false">IF(B75="","",IF(AQ75="総合事業","数式を削除して手入力",IFERROR(INDEX(【参考】数式用!$AD$3:$AF$452,MATCH(Q75&amp;V75,【参考】数式用!$AC$3:$AC$452,0),MATCH(VLOOKUP(Z75,【参考】数式用!$AG$2:$AH$56,2,FALSE),【参考】数式用!$AD$2:$AF$2,0)),10)))))))</f>
        <v>#N/A</v>
      </c>
      <c r="AP75" s="73" t="e">
        <f aca="false">IF($L$16="", "", VLOOKUP(Z75,【参考】数式用!$A$2:$O$57,14,FALSE))))</f>
        <v>#N/A</v>
      </c>
      <c r="AQ75" s="26" t="e">
        <f aca="false">VLOOKUP(Z75,【参考】数式用!$A$2:$O$57,15,FALSE))</f>
        <v>#N/A</v>
      </c>
    </row>
    <row r="76" customFormat="false" ht="49.5" hidden="false" customHeight="true" outlineLevel="0" collapsed="false">
      <c r="A76" s="62" t="n">
        <f aca="false">A75+1</f>
        <v>37</v>
      </c>
      <c r="B76" s="74"/>
      <c r="C76" s="74"/>
      <c r="D76" s="74"/>
      <c r="E76" s="74"/>
      <c r="F76" s="74"/>
      <c r="G76" s="74"/>
      <c r="H76" s="74"/>
      <c r="I76" s="74"/>
      <c r="J76" s="74"/>
      <c r="K76" s="74"/>
      <c r="L76" s="75"/>
      <c r="M76" s="75"/>
      <c r="N76" s="75"/>
      <c r="O76" s="75"/>
      <c r="P76" s="75"/>
      <c r="Q76" s="76"/>
      <c r="R76" s="76"/>
      <c r="S76" s="76"/>
      <c r="T76" s="76"/>
      <c r="U76" s="76"/>
      <c r="V76" s="75"/>
      <c r="W76" s="77"/>
      <c r="X76" s="77"/>
      <c r="Y76" s="77"/>
      <c r="Z76" s="77"/>
      <c r="AA76" s="77"/>
      <c r="AB76" s="77"/>
      <c r="AC76" s="78" t="e">
        <f aca="false">IFERROR(VLOOKUP(Z76,【参考】数式用!$A$4:$B$57,2,FALSE),"")))</f>
        <v>#N/A</v>
      </c>
      <c r="AD76" s="81"/>
      <c r="AE76" s="82"/>
      <c r="AF76" s="70" t="n">
        <f aca="false">AD76-AE76</f>
        <v>0</v>
      </c>
      <c r="AG76" s="71" t="e">
        <f aca="false">IF(B76="","",IF(AQ76="総合事業","数式を削除して手入力",IFERROR(INDEX(【参考】数式用!$AD$3:$AF$452,MATCH(Q76&amp;V76,【参考】数式用!$AC$3:$AC$452,0),MATCH(VLOOKUP(Z76,【参考】数式用!$AG$2:$AH$56,2,FALSE),【参考】数式用!$AD$2:$AF$2,0)),10)))))))</f>
        <v>#N/A</v>
      </c>
      <c r="AP76" s="73" t="e">
        <f aca="false">IF($L$16="", "", VLOOKUP(Z76,【参考】数式用!$A$2:$O$57,14,FALSE))))</f>
        <v>#N/A</v>
      </c>
      <c r="AQ76" s="26" t="e">
        <f aca="false">VLOOKUP(Z76,【参考】数式用!$A$2:$O$57,15,FALSE))</f>
        <v>#N/A</v>
      </c>
    </row>
    <row r="77" customFormat="false" ht="49.5" hidden="false" customHeight="true" outlineLevel="0" collapsed="false">
      <c r="A77" s="62" t="n">
        <f aca="false">A76+1</f>
        <v>38</v>
      </c>
      <c r="B77" s="74"/>
      <c r="C77" s="74"/>
      <c r="D77" s="74"/>
      <c r="E77" s="74"/>
      <c r="F77" s="74"/>
      <c r="G77" s="74"/>
      <c r="H77" s="74"/>
      <c r="I77" s="74"/>
      <c r="J77" s="74"/>
      <c r="K77" s="74"/>
      <c r="L77" s="75"/>
      <c r="M77" s="75"/>
      <c r="N77" s="75"/>
      <c r="O77" s="75"/>
      <c r="P77" s="75"/>
      <c r="Q77" s="76"/>
      <c r="R77" s="76"/>
      <c r="S77" s="76"/>
      <c r="T77" s="76"/>
      <c r="U77" s="76"/>
      <c r="V77" s="75"/>
      <c r="W77" s="77"/>
      <c r="X77" s="77"/>
      <c r="Y77" s="77"/>
      <c r="Z77" s="77"/>
      <c r="AA77" s="77"/>
      <c r="AB77" s="77"/>
      <c r="AC77" s="78" t="e">
        <f aca="false">IFERROR(VLOOKUP(Z77,【参考】数式用!$A$4:$B$57,2,FALSE),"")))</f>
        <v>#N/A</v>
      </c>
      <c r="AD77" s="81"/>
      <c r="AE77" s="82"/>
      <c r="AF77" s="70" t="n">
        <f aca="false">AD77-AE77</f>
        <v>0</v>
      </c>
      <c r="AG77" s="71" t="e">
        <f aca="false">IF(B77="","",IF(AQ77="総合事業","数式を削除して手入力",IFERROR(INDEX(【参考】数式用!$AD$3:$AF$452,MATCH(Q77&amp;V77,【参考】数式用!$AC$3:$AC$452,0),MATCH(VLOOKUP(Z77,【参考】数式用!$AG$2:$AH$56,2,FALSE),【参考】数式用!$AD$2:$AF$2,0)),10)))))))</f>
        <v>#N/A</v>
      </c>
      <c r="AP77" s="73" t="e">
        <f aca="false">IF($L$16="", "", VLOOKUP(Z77,【参考】数式用!$A$2:$O$57,14,FALSE))))</f>
        <v>#N/A</v>
      </c>
      <c r="AQ77" s="26" t="e">
        <f aca="false">VLOOKUP(Z77,【参考】数式用!$A$2:$O$57,15,FALSE))</f>
        <v>#N/A</v>
      </c>
    </row>
    <row r="78" customFormat="false" ht="49.5" hidden="false" customHeight="true" outlineLevel="0" collapsed="false">
      <c r="A78" s="62" t="n">
        <f aca="false">A77+1</f>
        <v>39</v>
      </c>
      <c r="B78" s="74"/>
      <c r="C78" s="74"/>
      <c r="D78" s="74"/>
      <c r="E78" s="74"/>
      <c r="F78" s="74"/>
      <c r="G78" s="74"/>
      <c r="H78" s="74"/>
      <c r="I78" s="74"/>
      <c r="J78" s="74"/>
      <c r="K78" s="74"/>
      <c r="L78" s="75"/>
      <c r="M78" s="75"/>
      <c r="N78" s="75"/>
      <c r="O78" s="75"/>
      <c r="P78" s="75"/>
      <c r="Q78" s="76"/>
      <c r="R78" s="76"/>
      <c r="S78" s="76"/>
      <c r="T78" s="76"/>
      <c r="U78" s="76"/>
      <c r="V78" s="75"/>
      <c r="W78" s="77"/>
      <c r="X78" s="77"/>
      <c r="Y78" s="77"/>
      <c r="Z78" s="77"/>
      <c r="AA78" s="77"/>
      <c r="AB78" s="77"/>
      <c r="AC78" s="78" t="e">
        <f aca="false">IFERROR(VLOOKUP(Z78,【参考】数式用!$A$4:$B$57,2,FALSE),"")))</f>
        <v>#N/A</v>
      </c>
      <c r="AD78" s="81"/>
      <c r="AE78" s="82"/>
      <c r="AF78" s="70" t="n">
        <f aca="false">AD78-AE78</f>
        <v>0</v>
      </c>
      <c r="AG78" s="71" t="e">
        <f aca="false">IF(B78="","",IF(AQ78="総合事業","数式を削除して手入力",IFERROR(INDEX(【参考】数式用!$AD$3:$AF$452,MATCH(Q78&amp;V78,【参考】数式用!$AC$3:$AC$452,0),MATCH(VLOOKUP(Z78,【参考】数式用!$AG$2:$AH$56,2,FALSE),【参考】数式用!$AD$2:$AF$2,0)),10)))))))</f>
        <v>#N/A</v>
      </c>
      <c r="AP78" s="73" t="e">
        <f aca="false">IF($L$16="", "", VLOOKUP(Z78,【参考】数式用!$A$2:$O$57,14,FALSE))))</f>
        <v>#N/A</v>
      </c>
      <c r="AQ78" s="26" t="e">
        <f aca="false">VLOOKUP(Z78,【参考】数式用!$A$2:$O$57,15,FALSE))</f>
        <v>#N/A</v>
      </c>
    </row>
    <row r="79" customFormat="false" ht="49.5" hidden="false" customHeight="true" outlineLevel="0" collapsed="false">
      <c r="A79" s="62" t="n">
        <f aca="false">A78+1</f>
        <v>40</v>
      </c>
      <c r="B79" s="74"/>
      <c r="C79" s="74"/>
      <c r="D79" s="74"/>
      <c r="E79" s="74"/>
      <c r="F79" s="74"/>
      <c r="G79" s="74"/>
      <c r="H79" s="74"/>
      <c r="I79" s="74"/>
      <c r="J79" s="74"/>
      <c r="K79" s="74"/>
      <c r="L79" s="75"/>
      <c r="M79" s="75"/>
      <c r="N79" s="75"/>
      <c r="O79" s="75"/>
      <c r="P79" s="75"/>
      <c r="Q79" s="76"/>
      <c r="R79" s="76"/>
      <c r="S79" s="76"/>
      <c r="T79" s="76"/>
      <c r="U79" s="76"/>
      <c r="V79" s="75"/>
      <c r="W79" s="77"/>
      <c r="X79" s="77"/>
      <c r="Y79" s="77"/>
      <c r="Z79" s="77"/>
      <c r="AA79" s="77"/>
      <c r="AB79" s="77"/>
      <c r="AC79" s="78" t="e">
        <f aca="false">IFERROR(VLOOKUP(Z79,【参考】数式用!$A$4:$B$57,2,FALSE),"")))</f>
        <v>#N/A</v>
      </c>
      <c r="AD79" s="81"/>
      <c r="AE79" s="82"/>
      <c r="AF79" s="70" t="n">
        <f aca="false">AD79-AE79</f>
        <v>0</v>
      </c>
      <c r="AG79" s="71" t="e">
        <f aca="false">IF(B79="","",IF(AQ79="総合事業","数式を削除して手入力",IFERROR(INDEX(【参考】数式用!$AD$3:$AF$452,MATCH(Q79&amp;V79,【参考】数式用!$AC$3:$AC$452,0),MATCH(VLOOKUP(Z79,【参考】数式用!$AG$2:$AH$56,2,FALSE),【参考】数式用!$AD$2:$AF$2,0)),10)))))))</f>
        <v>#N/A</v>
      </c>
      <c r="AP79" s="73" t="e">
        <f aca="false">IF($L$16="", "", VLOOKUP(Z79,【参考】数式用!$A$2:$O$57,14,FALSE))))</f>
        <v>#N/A</v>
      </c>
      <c r="AQ79" s="26" t="e">
        <f aca="false">VLOOKUP(Z79,【参考】数式用!$A$2:$O$57,15,FALSE))</f>
        <v>#N/A</v>
      </c>
    </row>
    <row r="80" customFormat="false" ht="49.5" hidden="false" customHeight="true" outlineLevel="0" collapsed="false">
      <c r="A80" s="62" t="n">
        <f aca="false">A79+1</f>
        <v>41</v>
      </c>
      <c r="B80" s="74"/>
      <c r="C80" s="74"/>
      <c r="D80" s="74"/>
      <c r="E80" s="74"/>
      <c r="F80" s="74"/>
      <c r="G80" s="74"/>
      <c r="H80" s="74"/>
      <c r="I80" s="74"/>
      <c r="J80" s="74"/>
      <c r="K80" s="74"/>
      <c r="L80" s="75"/>
      <c r="M80" s="75"/>
      <c r="N80" s="75"/>
      <c r="O80" s="75"/>
      <c r="P80" s="75"/>
      <c r="Q80" s="76"/>
      <c r="R80" s="76"/>
      <c r="S80" s="76"/>
      <c r="T80" s="76"/>
      <c r="U80" s="76"/>
      <c r="V80" s="75"/>
      <c r="W80" s="77"/>
      <c r="X80" s="77"/>
      <c r="Y80" s="77"/>
      <c r="Z80" s="77"/>
      <c r="AA80" s="77"/>
      <c r="AB80" s="77"/>
      <c r="AC80" s="78" t="e">
        <f aca="false">IFERROR(VLOOKUP(Z80,【参考】数式用!$A$4:$B$57,2,FALSE),"")))</f>
        <v>#N/A</v>
      </c>
      <c r="AD80" s="81"/>
      <c r="AE80" s="82"/>
      <c r="AF80" s="70" t="n">
        <f aca="false">AD80-AE80</f>
        <v>0</v>
      </c>
      <c r="AG80" s="71" t="e">
        <f aca="false">IF(B80="","",IF(AQ80="総合事業","数式を削除して手入力",IFERROR(INDEX(【参考】数式用!$AD$3:$AF$452,MATCH(Q80&amp;V80,【参考】数式用!$AC$3:$AC$452,0),MATCH(VLOOKUP(Z80,【参考】数式用!$AG$2:$AH$56,2,FALSE),【参考】数式用!$AD$2:$AF$2,0)),10)))))))</f>
        <v>#N/A</v>
      </c>
      <c r="AP80" s="73" t="e">
        <f aca="false">IF($L$16="", "", VLOOKUP(Z80,【参考】数式用!$A$2:$O$57,14,FALSE))))</f>
        <v>#N/A</v>
      </c>
      <c r="AQ80" s="26" t="e">
        <f aca="false">VLOOKUP(Z80,【参考】数式用!$A$2:$O$57,15,FALSE))</f>
        <v>#N/A</v>
      </c>
    </row>
    <row r="81" customFormat="false" ht="49.5" hidden="false" customHeight="true" outlineLevel="0" collapsed="false">
      <c r="A81" s="62" t="n">
        <f aca="false">A80+1</f>
        <v>42</v>
      </c>
      <c r="B81" s="74"/>
      <c r="C81" s="74"/>
      <c r="D81" s="74"/>
      <c r="E81" s="74"/>
      <c r="F81" s="74"/>
      <c r="G81" s="74"/>
      <c r="H81" s="74"/>
      <c r="I81" s="74"/>
      <c r="J81" s="74"/>
      <c r="K81" s="74"/>
      <c r="L81" s="75"/>
      <c r="M81" s="75"/>
      <c r="N81" s="75"/>
      <c r="O81" s="75"/>
      <c r="P81" s="75"/>
      <c r="Q81" s="76"/>
      <c r="R81" s="76"/>
      <c r="S81" s="76"/>
      <c r="T81" s="76"/>
      <c r="U81" s="76"/>
      <c r="V81" s="75"/>
      <c r="W81" s="77"/>
      <c r="X81" s="77"/>
      <c r="Y81" s="77"/>
      <c r="Z81" s="77"/>
      <c r="AA81" s="77"/>
      <c r="AB81" s="77"/>
      <c r="AC81" s="78" t="e">
        <f aca="false">IFERROR(VLOOKUP(Z81,【参考】数式用!$A$4:$B$57,2,FALSE),"")))</f>
        <v>#N/A</v>
      </c>
      <c r="AD81" s="81"/>
      <c r="AE81" s="82"/>
      <c r="AF81" s="70" t="n">
        <f aca="false">AD81-AE81</f>
        <v>0</v>
      </c>
      <c r="AG81" s="71" t="e">
        <f aca="false">IF(B81="","",IF(AQ81="総合事業","数式を削除して手入力",IFERROR(INDEX(【参考】数式用!$AD$3:$AF$452,MATCH(Q81&amp;V81,【参考】数式用!$AC$3:$AC$452,0),MATCH(VLOOKUP(Z81,【参考】数式用!$AG$2:$AH$56,2,FALSE),【参考】数式用!$AD$2:$AF$2,0)),10)))))))</f>
        <v>#N/A</v>
      </c>
      <c r="AP81" s="73" t="e">
        <f aca="false">IF($L$16="", "", VLOOKUP(Z81,【参考】数式用!$A$2:$O$57,14,FALSE))))</f>
        <v>#N/A</v>
      </c>
      <c r="AQ81" s="26" t="e">
        <f aca="false">VLOOKUP(Z81,【参考】数式用!$A$2:$O$57,15,FALSE))</f>
        <v>#N/A</v>
      </c>
    </row>
    <row r="82" customFormat="false" ht="49.5" hidden="false" customHeight="true" outlineLevel="0" collapsed="false">
      <c r="A82" s="62" t="n">
        <f aca="false">A81+1</f>
        <v>43</v>
      </c>
      <c r="B82" s="74"/>
      <c r="C82" s="74"/>
      <c r="D82" s="74"/>
      <c r="E82" s="74"/>
      <c r="F82" s="74"/>
      <c r="G82" s="74"/>
      <c r="H82" s="74"/>
      <c r="I82" s="74"/>
      <c r="J82" s="74"/>
      <c r="K82" s="74"/>
      <c r="L82" s="75"/>
      <c r="M82" s="75"/>
      <c r="N82" s="75"/>
      <c r="O82" s="75"/>
      <c r="P82" s="75"/>
      <c r="Q82" s="76"/>
      <c r="R82" s="76"/>
      <c r="S82" s="76"/>
      <c r="T82" s="76"/>
      <c r="U82" s="76"/>
      <c r="V82" s="75"/>
      <c r="W82" s="77"/>
      <c r="X82" s="77"/>
      <c r="Y82" s="77"/>
      <c r="Z82" s="77"/>
      <c r="AA82" s="77"/>
      <c r="AB82" s="77"/>
      <c r="AC82" s="78" t="e">
        <f aca="false">IFERROR(VLOOKUP(Z82,【参考】数式用!$A$4:$B$57,2,FALSE),"")))</f>
        <v>#N/A</v>
      </c>
      <c r="AD82" s="81"/>
      <c r="AE82" s="82"/>
      <c r="AF82" s="70" t="n">
        <f aca="false">AD82-AE82</f>
        <v>0</v>
      </c>
      <c r="AG82" s="71" t="e">
        <f aca="false">IF(B82="","",IF(AQ82="総合事業","数式を削除して手入力",IFERROR(INDEX(【参考】数式用!$AD$3:$AF$452,MATCH(Q82&amp;V82,【参考】数式用!$AC$3:$AC$452,0),MATCH(VLOOKUP(Z82,【参考】数式用!$AG$2:$AH$56,2,FALSE),【参考】数式用!$AD$2:$AF$2,0)),10)))))))</f>
        <v>#N/A</v>
      </c>
      <c r="AP82" s="73" t="e">
        <f aca="false">IF($L$16="", "", VLOOKUP(Z82,【参考】数式用!$A$2:$O$57,14,FALSE))))</f>
        <v>#N/A</v>
      </c>
      <c r="AQ82" s="26" t="e">
        <f aca="false">VLOOKUP(Z82,【参考】数式用!$A$2:$O$57,15,FALSE))</f>
        <v>#N/A</v>
      </c>
    </row>
    <row r="83" customFormat="false" ht="49.5" hidden="false" customHeight="true" outlineLevel="0" collapsed="false">
      <c r="A83" s="62" t="n">
        <f aca="false">A82+1</f>
        <v>44</v>
      </c>
      <c r="B83" s="74"/>
      <c r="C83" s="74"/>
      <c r="D83" s="74"/>
      <c r="E83" s="74"/>
      <c r="F83" s="74"/>
      <c r="G83" s="74"/>
      <c r="H83" s="74"/>
      <c r="I83" s="74"/>
      <c r="J83" s="74"/>
      <c r="K83" s="74"/>
      <c r="L83" s="75"/>
      <c r="M83" s="75"/>
      <c r="N83" s="75"/>
      <c r="O83" s="75"/>
      <c r="P83" s="75"/>
      <c r="Q83" s="76"/>
      <c r="R83" s="76"/>
      <c r="S83" s="76"/>
      <c r="T83" s="76"/>
      <c r="U83" s="76"/>
      <c r="V83" s="75"/>
      <c r="W83" s="77"/>
      <c r="X83" s="77"/>
      <c r="Y83" s="77"/>
      <c r="Z83" s="77"/>
      <c r="AA83" s="77"/>
      <c r="AB83" s="77"/>
      <c r="AC83" s="78" t="e">
        <f aca="false">IFERROR(VLOOKUP(Z83,【参考】数式用!$A$4:$B$57,2,FALSE),"")))</f>
        <v>#N/A</v>
      </c>
      <c r="AD83" s="81"/>
      <c r="AE83" s="82"/>
      <c r="AF83" s="70" t="n">
        <f aca="false">AD83-AE83</f>
        <v>0</v>
      </c>
      <c r="AG83" s="71" t="e">
        <f aca="false">IF(B83="","",IF(AQ83="総合事業","数式を削除して手入力",IFERROR(INDEX(【参考】数式用!$AD$3:$AF$452,MATCH(Q83&amp;V83,【参考】数式用!$AC$3:$AC$452,0),MATCH(VLOOKUP(Z83,【参考】数式用!$AG$2:$AH$56,2,FALSE),【参考】数式用!$AD$2:$AF$2,0)),10)))))))</f>
        <v>#N/A</v>
      </c>
      <c r="AP83" s="73" t="e">
        <f aca="false">IF($L$16="", "", VLOOKUP(Z83,【参考】数式用!$A$2:$O$57,14,FALSE))))</f>
        <v>#N/A</v>
      </c>
      <c r="AQ83" s="26" t="e">
        <f aca="false">VLOOKUP(Z83,【参考】数式用!$A$2:$O$57,15,FALSE))</f>
        <v>#N/A</v>
      </c>
    </row>
    <row r="84" customFormat="false" ht="49.5" hidden="false" customHeight="true" outlineLevel="0" collapsed="false">
      <c r="A84" s="62" t="n">
        <f aca="false">A83+1</f>
        <v>45</v>
      </c>
      <c r="B84" s="74"/>
      <c r="C84" s="74"/>
      <c r="D84" s="74"/>
      <c r="E84" s="74"/>
      <c r="F84" s="74"/>
      <c r="G84" s="74"/>
      <c r="H84" s="74"/>
      <c r="I84" s="74"/>
      <c r="J84" s="74"/>
      <c r="K84" s="74"/>
      <c r="L84" s="75"/>
      <c r="M84" s="75"/>
      <c r="N84" s="75"/>
      <c r="O84" s="75"/>
      <c r="P84" s="75"/>
      <c r="Q84" s="76"/>
      <c r="R84" s="76"/>
      <c r="S84" s="76"/>
      <c r="T84" s="76"/>
      <c r="U84" s="76"/>
      <c r="V84" s="75"/>
      <c r="W84" s="77"/>
      <c r="X84" s="77"/>
      <c r="Y84" s="77"/>
      <c r="Z84" s="77"/>
      <c r="AA84" s="77"/>
      <c r="AB84" s="77"/>
      <c r="AC84" s="78" t="e">
        <f aca="false">IFERROR(VLOOKUP(Z84,【参考】数式用!$A$4:$B$57,2,FALSE),"")))</f>
        <v>#N/A</v>
      </c>
      <c r="AD84" s="81"/>
      <c r="AE84" s="82"/>
      <c r="AF84" s="70" t="n">
        <f aca="false">AD84-AE84</f>
        <v>0</v>
      </c>
      <c r="AG84" s="71" t="e">
        <f aca="false">IF(B84="","",IF(AQ84="総合事業","数式を削除して手入力",IFERROR(INDEX(【参考】数式用!$AD$3:$AF$452,MATCH(Q84&amp;V84,【参考】数式用!$AC$3:$AC$452,0),MATCH(VLOOKUP(Z84,【参考】数式用!$AG$2:$AH$56,2,FALSE),【参考】数式用!$AD$2:$AF$2,0)),10)))))))</f>
        <v>#N/A</v>
      </c>
      <c r="AP84" s="73" t="e">
        <f aca="false">IF($L$16="", "", VLOOKUP(Z84,【参考】数式用!$A$2:$O$57,14,FALSE))))</f>
        <v>#N/A</v>
      </c>
      <c r="AQ84" s="26" t="e">
        <f aca="false">VLOOKUP(Z84,【参考】数式用!$A$2:$O$57,15,FALSE))</f>
        <v>#N/A</v>
      </c>
    </row>
    <row r="85" customFormat="false" ht="49.5" hidden="false" customHeight="true" outlineLevel="0" collapsed="false">
      <c r="A85" s="62" t="n">
        <f aca="false">A84+1</f>
        <v>46</v>
      </c>
      <c r="B85" s="74"/>
      <c r="C85" s="74"/>
      <c r="D85" s="74"/>
      <c r="E85" s="74"/>
      <c r="F85" s="74"/>
      <c r="G85" s="74"/>
      <c r="H85" s="74"/>
      <c r="I85" s="74"/>
      <c r="J85" s="74"/>
      <c r="K85" s="74"/>
      <c r="L85" s="75"/>
      <c r="M85" s="75"/>
      <c r="N85" s="75"/>
      <c r="O85" s="75"/>
      <c r="P85" s="75"/>
      <c r="Q85" s="76"/>
      <c r="R85" s="76"/>
      <c r="S85" s="76"/>
      <c r="T85" s="76"/>
      <c r="U85" s="76"/>
      <c r="V85" s="75"/>
      <c r="W85" s="77"/>
      <c r="X85" s="77"/>
      <c r="Y85" s="77"/>
      <c r="Z85" s="77"/>
      <c r="AA85" s="77"/>
      <c r="AB85" s="77"/>
      <c r="AC85" s="78" t="e">
        <f aca="false">IFERROR(VLOOKUP(Z85,【参考】数式用!$A$4:$B$57,2,FALSE),"")))</f>
        <v>#N/A</v>
      </c>
      <c r="AD85" s="81"/>
      <c r="AE85" s="82"/>
      <c r="AF85" s="70" t="n">
        <f aca="false">AD85-AE85</f>
        <v>0</v>
      </c>
      <c r="AG85" s="71" t="e">
        <f aca="false">IF(B85="","",IF(AQ85="総合事業","数式を削除して手入力",IFERROR(INDEX(【参考】数式用!$AD$3:$AF$452,MATCH(Q85&amp;V85,【参考】数式用!$AC$3:$AC$452,0),MATCH(VLOOKUP(Z85,【参考】数式用!$AG$2:$AH$56,2,FALSE),【参考】数式用!$AD$2:$AF$2,0)),10)))))))</f>
        <v>#N/A</v>
      </c>
      <c r="AP85" s="73" t="e">
        <f aca="false">IF($L$16="", "", VLOOKUP(Z85,【参考】数式用!$A$2:$O$57,14,FALSE))))</f>
        <v>#N/A</v>
      </c>
      <c r="AQ85" s="26" t="e">
        <f aca="false">VLOOKUP(Z85,【参考】数式用!$A$2:$O$57,15,FALSE))</f>
        <v>#N/A</v>
      </c>
    </row>
    <row r="86" customFormat="false" ht="49.5" hidden="false" customHeight="true" outlineLevel="0" collapsed="false">
      <c r="A86" s="62" t="n">
        <f aca="false">A85+1</f>
        <v>47</v>
      </c>
      <c r="B86" s="74"/>
      <c r="C86" s="74"/>
      <c r="D86" s="74"/>
      <c r="E86" s="74"/>
      <c r="F86" s="74"/>
      <c r="G86" s="74"/>
      <c r="H86" s="74"/>
      <c r="I86" s="74"/>
      <c r="J86" s="74"/>
      <c r="K86" s="74"/>
      <c r="L86" s="75"/>
      <c r="M86" s="75"/>
      <c r="N86" s="75"/>
      <c r="O86" s="75"/>
      <c r="P86" s="75"/>
      <c r="Q86" s="76"/>
      <c r="R86" s="76"/>
      <c r="S86" s="76"/>
      <c r="T86" s="76"/>
      <c r="U86" s="76"/>
      <c r="V86" s="75"/>
      <c r="W86" s="77"/>
      <c r="X86" s="77"/>
      <c r="Y86" s="77"/>
      <c r="Z86" s="77"/>
      <c r="AA86" s="77"/>
      <c r="AB86" s="77"/>
      <c r="AC86" s="78" t="e">
        <f aca="false">IFERROR(VLOOKUP(Z86,【参考】数式用!$A$4:$B$57,2,FALSE),"")))</f>
        <v>#N/A</v>
      </c>
      <c r="AD86" s="81"/>
      <c r="AE86" s="82"/>
      <c r="AF86" s="70" t="n">
        <f aca="false">AD86-AE86</f>
        <v>0</v>
      </c>
      <c r="AG86" s="71" t="e">
        <f aca="false">IF(B86="","",IF(AQ86="総合事業","数式を削除して手入力",IFERROR(INDEX(【参考】数式用!$AD$3:$AF$452,MATCH(Q86&amp;V86,【参考】数式用!$AC$3:$AC$452,0),MATCH(VLOOKUP(Z86,【参考】数式用!$AG$2:$AH$56,2,FALSE),【参考】数式用!$AD$2:$AF$2,0)),10)))))))</f>
        <v>#N/A</v>
      </c>
      <c r="AP86" s="73" t="e">
        <f aca="false">IF($L$16="", "", VLOOKUP(Z86,【参考】数式用!$A$2:$O$57,14,FALSE))))</f>
        <v>#N/A</v>
      </c>
      <c r="AQ86" s="26" t="e">
        <f aca="false">VLOOKUP(Z86,【参考】数式用!$A$2:$O$57,15,FALSE))</f>
        <v>#N/A</v>
      </c>
    </row>
    <row r="87" customFormat="false" ht="49.5" hidden="false" customHeight="true" outlineLevel="0" collapsed="false">
      <c r="A87" s="62" t="n">
        <f aca="false">A86+1</f>
        <v>48</v>
      </c>
      <c r="B87" s="74"/>
      <c r="C87" s="74"/>
      <c r="D87" s="74"/>
      <c r="E87" s="74"/>
      <c r="F87" s="74"/>
      <c r="G87" s="74"/>
      <c r="H87" s="74"/>
      <c r="I87" s="74"/>
      <c r="J87" s="74"/>
      <c r="K87" s="74"/>
      <c r="L87" s="75"/>
      <c r="M87" s="75"/>
      <c r="N87" s="75"/>
      <c r="O87" s="75"/>
      <c r="P87" s="75"/>
      <c r="Q87" s="76"/>
      <c r="R87" s="76"/>
      <c r="S87" s="76"/>
      <c r="T87" s="76"/>
      <c r="U87" s="76"/>
      <c r="V87" s="75"/>
      <c r="W87" s="77"/>
      <c r="X87" s="77"/>
      <c r="Y87" s="77"/>
      <c r="Z87" s="77"/>
      <c r="AA87" s="77"/>
      <c r="AB87" s="77"/>
      <c r="AC87" s="78" t="e">
        <f aca="false">IFERROR(VLOOKUP(Z87,【参考】数式用!$A$4:$B$57,2,FALSE),"")))</f>
        <v>#N/A</v>
      </c>
      <c r="AD87" s="81"/>
      <c r="AE87" s="82"/>
      <c r="AF87" s="70" t="n">
        <f aca="false">AD87-AE87</f>
        <v>0</v>
      </c>
      <c r="AG87" s="71" t="e">
        <f aca="false">IF(B87="","",IF(AQ87="総合事業","数式を削除して手入力",IFERROR(INDEX(【参考】数式用!$AD$3:$AF$452,MATCH(Q87&amp;V87,【参考】数式用!$AC$3:$AC$452,0),MATCH(VLOOKUP(Z87,【参考】数式用!$AG$2:$AH$56,2,FALSE),【参考】数式用!$AD$2:$AF$2,0)),10)))))))</f>
        <v>#N/A</v>
      </c>
      <c r="AP87" s="73" t="e">
        <f aca="false">IF($L$16="", "", VLOOKUP(Z87,【参考】数式用!$A$2:$O$57,14,FALSE))))</f>
        <v>#N/A</v>
      </c>
      <c r="AQ87" s="26" t="e">
        <f aca="false">VLOOKUP(Z87,【参考】数式用!$A$2:$O$57,15,FALSE))</f>
        <v>#N/A</v>
      </c>
    </row>
    <row r="88" customFormat="false" ht="49.5" hidden="false" customHeight="true" outlineLevel="0" collapsed="false">
      <c r="A88" s="62" t="n">
        <f aca="false">A87+1</f>
        <v>49</v>
      </c>
      <c r="B88" s="74"/>
      <c r="C88" s="74"/>
      <c r="D88" s="74"/>
      <c r="E88" s="74"/>
      <c r="F88" s="74"/>
      <c r="G88" s="74"/>
      <c r="H88" s="74"/>
      <c r="I88" s="74"/>
      <c r="J88" s="74"/>
      <c r="K88" s="74"/>
      <c r="L88" s="75"/>
      <c r="M88" s="75"/>
      <c r="N88" s="75"/>
      <c r="O88" s="75"/>
      <c r="P88" s="75"/>
      <c r="Q88" s="76"/>
      <c r="R88" s="76"/>
      <c r="S88" s="76"/>
      <c r="T88" s="76"/>
      <c r="U88" s="76"/>
      <c r="V88" s="75"/>
      <c r="W88" s="77"/>
      <c r="X88" s="77"/>
      <c r="Y88" s="77"/>
      <c r="Z88" s="77"/>
      <c r="AA88" s="77"/>
      <c r="AB88" s="77"/>
      <c r="AC88" s="78" t="e">
        <f aca="false">IFERROR(VLOOKUP(Z88,【参考】数式用!$A$4:$B$57,2,FALSE),"")))</f>
        <v>#N/A</v>
      </c>
      <c r="AD88" s="81"/>
      <c r="AE88" s="82"/>
      <c r="AF88" s="70" t="n">
        <f aca="false">AD88-AE88</f>
        <v>0</v>
      </c>
      <c r="AG88" s="71" t="e">
        <f aca="false">IF(B88="","",IF(AQ88="総合事業","数式を削除して手入力",IFERROR(INDEX(【参考】数式用!$AD$3:$AF$452,MATCH(Q88&amp;V88,【参考】数式用!$AC$3:$AC$452,0),MATCH(VLOOKUP(Z88,【参考】数式用!$AG$2:$AH$56,2,FALSE),【参考】数式用!$AD$2:$AF$2,0)),10)))))))</f>
        <v>#N/A</v>
      </c>
      <c r="AP88" s="73" t="e">
        <f aca="false">IF($L$16="", "", VLOOKUP(Z88,【参考】数式用!$A$2:$O$57,14,FALSE))))</f>
        <v>#N/A</v>
      </c>
      <c r="AQ88" s="26" t="e">
        <f aca="false">VLOOKUP(Z88,【参考】数式用!$A$2:$O$57,15,FALSE))</f>
        <v>#N/A</v>
      </c>
    </row>
    <row r="89" customFormat="false" ht="49.5" hidden="false" customHeight="true" outlineLevel="0" collapsed="false">
      <c r="A89" s="62" t="n">
        <f aca="false">A88+1</f>
        <v>50</v>
      </c>
      <c r="B89" s="74"/>
      <c r="C89" s="74"/>
      <c r="D89" s="74"/>
      <c r="E89" s="74"/>
      <c r="F89" s="74"/>
      <c r="G89" s="74"/>
      <c r="H89" s="74"/>
      <c r="I89" s="74"/>
      <c r="J89" s="74"/>
      <c r="K89" s="74"/>
      <c r="L89" s="75"/>
      <c r="M89" s="75"/>
      <c r="N89" s="75"/>
      <c r="O89" s="75"/>
      <c r="P89" s="75"/>
      <c r="Q89" s="76"/>
      <c r="R89" s="76"/>
      <c r="S89" s="76"/>
      <c r="T89" s="76"/>
      <c r="U89" s="76"/>
      <c r="V89" s="75"/>
      <c r="W89" s="77"/>
      <c r="X89" s="77"/>
      <c r="Y89" s="77"/>
      <c r="Z89" s="77"/>
      <c r="AA89" s="77"/>
      <c r="AB89" s="77"/>
      <c r="AC89" s="78" t="e">
        <f aca="false">IFERROR(VLOOKUP(Z89,【参考】数式用!$A$4:$B$57,2,FALSE),"")))</f>
        <v>#N/A</v>
      </c>
      <c r="AD89" s="81"/>
      <c r="AE89" s="82"/>
      <c r="AF89" s="70" t="n">
        <f aca="false">AD89-AE89</f>
        <v>0</v>
      </c>
      <c r="AG89" s="71" t="e">
        <f aca="false">IF(B89="","",IF(AQ89="総合事業","数式を削除して手入力",IFERROR(INDEX(【参考】数式用!$AD$3:$AF$452,MATCH(Q89&amp;V89,【参考】数式用!$AC$3:$AC$452,0),MATCH(VLOOKUP(Z89,【参考】数式用!$AG$2:$AH$56,2,FALSE),【参考】数式用!$AD$2:$AF$2,0)),10)))))))</f>
        <v>#N/A</v>
      </c>
      <c r="AP89" s="73" t="e">
        <f aca="false">IF($L$16="", "", VLOOKUP(Z89,【参考】数式用!$A$2:$O$57,14,FALSE))))</f>
        <v>#N/A</v>
      </c>
      <c r="AQ89" s="26" t="e">
        <f aca="false">VLOOKUP(Z89,【参考】数式用!$A$2:$O$57,15,FALSE))</f>
        <v>#N/A</v>
      </c>
    </row>
    <row r="90" customFormat="false" ht="49.5" hidden="false" customHeight="true" outlineLevel="0" collapsed="false">
      <c r="A90" s="62" t="n">
        <f aca="false">A89+1</f>
        <v>51</v>
      </c>
      <c r="B90" s="74"/>
      <c r="C90" s="74"/>
      <c r="D90" s="74"/>
      <c r="E90" s="74"/>
      <c r="F90" s="74"/>
      <c r="G90" s="74"/>
      <c r="H90" s="74"/>
      <c r="I90" s="74"/>
      <c r="J90" s="74"/>
      <c r="K90" s="74"/>
      <c r="L90" s="75"/>
      <c r="M90" s="75"/>
      <c r="N90" s="75"/>
      <c r="O90" s="75"/>
      <c r="P90" s="75"/>
      <c r="Q90" s="76"/>
      <c r="R90" s="76"/>
      <c r="S90" s="76"/>
      <c r="T90" s="76"/>
      <c r="U90" s="76"/>
      <c r="V90" s="75"/>
      <c r="W90" s="77"/>
      <c r="X90" s="77"/>
      <c r="Y90" s="77"/>
      <c r="Z90" s="77"/>
      <c r="AA90" s="77"/>
      <c r="AB90" s="77"/>
      <c r="AC90" s="78" t="e">
        <f aca="false">IFERROR(VLOOKUP(Z90,【参考】数式用!$A$4:$B$57,2,FALSE),"")))</f>
        <v>#N/A</v>
      </c>
      <c r="AD90" s="81"/>
      <c r="AE90" s="82"/>
      <c r="AF90" s="70" t="n">
        <f aca="false">AD90-AE90</f>
        <v>0</v>
      </c>
      <c r="AG90" s="71" t="e">
        <f aca="false">IF(B90="","",IF(AQ90="総合事業","数式を削除して手入力",IFERROR(INDEX(【参考】数式用!$AD$3:$AF$452,MATCH(Q90&amp;V90,【参考】数式用!$AC$3:$AC$452,0),MATCH(VLOOKUP(Z90,【参考】数式用!$AG$2:$AH$56,2,FALSE),【参考】数式用!$AD$2:$AF$2,0)),10)))))))</f>
        <v>#N/A</v>
      </c>
      <c r="AP90" s="73" t="e">
        <f aca="false">IF($L$16="", "", VLOOKUP(Z90,【参考】数式用!$A$2:$O$57,14,FALSE))))</f>
        <v>#N/A</v>
      </c>
      <c r="AQ90" s="26" t="e">
        <f aca="false">VLOOKUP(Z90,【参考】数式用!$A$2:$O$57,15,FALSE))</f>
        <v>#N/A</v>
      </c>
    </row>
    <row r="91" customFormat="false" ht="49.5" hidden="false" customHeight="true" outlineLevel="0" collapsed="false">
      <c r="A91" s="62" t="n">
        <f aca="false">A90+1</f>
        <v>52</v>
      </c>
      <c r="B91" s="74"/>
      <c r="C91" s="74"/>
      <c r="D91" s="74"/>
      <c r="E91" s="74"/>
      <c r="F91" s="74"/>
      <c r="G91" s="74"/>
      <c r="H91" s="74"/>
      <c r="I91" s="74"/>
      <c r="J91" s="74"/>
      <c r="K91" s="74"/>
      <c r="L91" s="75"/>
      <c r="M91" s="75"/>
      <c r="N91" s="75"/>
      <c r="O91" s="75"/>
      <c r="P91" s="75"/>
      <c r="Q91" s="76"/>
      <c r="R91" s="76"/>
      <c r="S91" s="76"/>
      <c r="T91" s="76"/>
      <c r="U91" s="76"/>
      <c r="V91" s="75"/>
      <c r="W91" s="77"/>
      <c r="X91" s="77"/>
      <c r="Y91" s="77"/>
      <c r="Z91" s="77"/>
      <c r="AA91" s="77"/>
      <c r="AB91" s="77"/>
      <c r="AC91" s="78" t="e">
        <f aca="false">IFERROR(VLOOKUP(Z91,【参考】数式用!$A$4:$B$57,2,FALSE),"")))</f>
        <v>#N/A</v>
      </c>
      <c r="AD91" s="81"/>
      <c r="AE91" s="82"/>
      <c r="AF91" s="70" t="n">
        <f aca="false">AD91-AE91</f>
        <v>0</v>
      </c>
      <c r="AG91" s="71" t="e">
        <f aca="false">IF(B91="","",IF(AQ91="総合事業","数式を削除して手入力",IFERROR(INDEX(【参考】数式用!$AD$3:$AF$452,MATCH(Q91&amp;V91,【参考】数式用!$AC$3:$AC$452,0),MATCH(VLOOKUP(Z91,【参考】数式用!$AG$2:$AH$56,2,FALSE),【参考】数式用!$AD$2:$AF$2,0)),10)))))))</f>
        <v>#N/A</v>
      </c>
      <c r="AP91" s="73" t="e">
        <f aca="false">IF($L$16="", "", VLOOKUP(Z91,【参考】数式用!$A$2:$O$57,14,FALSE))))</f>
        <v>#N/A</v>
      </c>
      <c r="AQ91" s="26" t="e">
        <f aca="false">VLOOKUP(Z91,【参考】数式用!$A$2:$O$57,15,FALSE))</f>
        <v>#N/A</v>
      </c>
    </row>
    <row r="92" customFormat="false" ht="49.5" hidden="false" customHeight="true" outlineLevel="0" collapsed="false">
      <c r="A92" s="62" t="n">
        <f aca="false">A91+1</f>
        <v>53</v>
      </c>
      <c r="B92" s="74"/>
      <c r="C92" s="74"/>
      <c r="D92" s="74"/>
      <c r="E92" s="74"/>
      <c r="F92" s="74"/>
      <c r="G92" s="74"/>
      <c r="H92" s="74"/>
      <c r="I92" s="74"/>
      <c r="J92" s="74"/>
      <c r="K92" s="74"/>
      <c r="L92" s="75"/>
      <c r="M92" s="75"/>
      <c r="N92" s="75"/>
      <c r="O92" s="75"/>
      <c r="P92" s="75"/>
      <c r="Q92" s="76"/>
      <c r="R92" s="76"/>
      <c r="S92" s="76"/>
      <c r="T92" s="76"/>
      <c r="U92" s="76"/>
      <c r="V92" s="75"/>
      <c r="W92" s="77"/>
      <c r="X92" s="77"/>
      <c r="Y92" s="77"/>
      <c r="Z92" s="77"/>
      <c r="AA92" s="77"/>
      <c r="AB92" s="77"/>
      <c r="AC92" s="78" t="e">
        <f aca="false">IFERROR(VLOOKUP(Z92,【参考】数式用!$A$4:$B$57,2,FALSE),"")))</f>
        <v>#N/A</v>
      </c>
      <c r="AD92" s="81"/>
      <c r="AE92" s="82"/>
      <c r="AF92" s="70" t="n">
        <f aca="false">AD92-AE92</f>
        <v>0</v>
      </c>
      <c r="AG92" s="71" t="e">
        <f aca="false">IF(B92="","",IF(AQ92="総合事業","数式を削除して手入力",IFERROR(INDEX(【参考】数式用!$AD$3:$AF$452,MATCH(Q92&amp;V92,【参考】数式用!$AC$3:$AC$452,0),MATCH(VLOOKUP(Z92,【参考】数式用!$AG$2:$AH$56,2,FALSE),【参考】数式用!$AD$2:$AF$2,0)),10)))))))</f>
        <v>#N/A</v>
      </c>
      <c r="AP92" s="73" t="e">
        <f aca="false">IF($L$16="", "", VLOOKUP(Z92,【参考】数式用!$A$2:$O$57,14,FALSE))))</f>
        <v>#N/A</v>
      </c>
      <c r="AQ92" s="26" t="e">
        <f aca="false">VLOOKUP(Z92,【参考】数式用!$A$2:$O$57,15,FALSE))</f>
        <v>#N/A</v>
      </c>
    </row>
    <row r="93" customFormat="false" ht="49.5" hidden="false" customHeight="true" outlineLevel="0" collapsed="false">
      <c r="A93" s="62" t="n">
        <f aca="false">A92+1</f>
        <v>54</v>
      </c>
      <c r="B93" s="74"/>
      <c r="C93" s="74"/>
      <c r="D93" s="74"/>
      <c r="E93" s="74"/>
      <c r="F93" s="74"/>
      <c r="G93" s="74"/>
      <c r="H93" s="74"/>
      <c r="I93" s="74"/>
      <c r="J93" s="74"/>
      <c r="K93" s="74"/>
      <c r="L93" s="75"/>
      <c r="M93" s="75"/>
      <c r="N93" s="75"/>
      <c r="O93" s="75"/>
      <c r="P93" s="75"/>
      <c r="Q93" s="76"/>
      <c r="R93" s="76"/>
      <c r="S93" s="76"/>
      <c r="T93" s="76"/>
      <c r="U93" s="76"/>
      <c r="V93" s="75"/>
      <c r="W93" s="77"/>
      <c r="X93" s="77"/>
      <c r="Y93" s="77"/>
      <c r="Z93" s="77"/>
      <c r="AA93" s="77"/>
      <c r="AB93" s="77"/>
      <c r="AC93" s="78" t="e">
        <f aca="false">IFERROR(VLOOKUP(Z93,【参考】数式用!$A$4:$B$57,2,FALSE),"")))</f>
        <v>#N/A</v>
      </c>
      <c r="AD93" s="81"/>
      <c r="AE93" s="82"/>
      <c r="AF93" s="70" t="n">
        <f aca="false">AD93-AE93</f>
        <v>0</v>
      </c>
      <c r="AG93" s="71" t="e">
        <f aca="false">IF(B93="","",IF(AQ93="総合事業","数式を削除して手入力",IFERROR(INDEX(【参考】数式用!$AD$3:$AF$452,MATCH(Q93&amp;V93,【参考】数式用!$AC$3:$AC$452,0),MATCH(VLOOKUP(Z93,【参考】数式用!$AG$2:$AH$56,2,FALSE),【参考】数式用!$AD$2:$AF$2,0)),10)))))))</f>
        <v>#N/A</v>
      </c>
      <c r="AP93" s="73" t="e">
        <f aca="false">IF($L$16="", "", VLOOKUP(Z93,【参考】数式用!$A$2:$O$57,14,FALSE))))</f>
        <v>#N/A</v>
      </c>
      <c r="AQ93" s="26" t="e">
        <f aca="false">VLOOKUP(Z93,【参考】数式用!$A$2:$O$57,15,FALSE))</f>
        <v>#N/A</v>
      </c>
    </row>
    <row r="94" customFormat="false" ht="49.5" hidden="false" customHeight="true" outlineLevel="0" collapsed="false">
      <c r="A94" s="62" t="n">
        <f aca="false">A93+1</f>
        <v>55</v>
      </c>
      <c r="B94" s="74"/>
      <c r="C94" s="74"/>
      <c r="D94" s="74"/>
      <c r="E94" s="74"/>
      <c r="F94" s="74"/>
      <c r="G94" s="74"/>
      <c r="H94" s="74"/>
      <c r="I94" s="74"/>
      <c r="J94" s="74"/>
      <c r="K94" s="74"/>
      <c r="L94" s="75"/>
      <c r="M94" s="75"/>
      <c r="N94" s="75"/>
      <c r="O94" s="75"/>
      <c r="P94" s="75"/>
      <c r="Q94" s="76"/>
      <c r="R94" s="76"/>
      <c r="S94" s="76"/>
      <c r="T94" s="76"/>
      <c r="U94" s="76"/>
      <c r="V94" s="75"/>
      <c r="W94" s="77"/>
      <c r="X94" s="77"/>
      <c r="Y94" s="77"/>
      <c r="Z94" s="77"/>
      <c r="AA94" s="77"/>
      <c r="AB94" s="77"/>
      <c r="AC94" s="78" t="e">
        <f aca="false">IFERROR(VLOOKUP(Z94,【参考】数式用!$A$4:$B$57,2,FALSE),"")))</f>
        <v>#N/A</v>
      </c>
      <c r="AD94" s="81"/>
      <c r="AE94" s="82"/>
      <c r="AF94" s="70" t="n">
        <f aca="false">AD94-AE94</f>
        <v>0</v>
      </c>
      <c r="AG94" s="71" t="e">
        <f aca="false">IF(B94="","",IF(AQ94="総合事業","数式を削除して手入力",IFERROR(INDEX(【参考】数式用!$AD$3:$AF$452,MATCH(Q94&amp;V94,【参考】数式用!$AC$3:$AC$452,0),MATCH(VLOOKUP(Z94,【参考】数式用!$AG$2:$AH$56,2,FALSE),【参考】数式用!$AD$2:$AF$2,0)),10)))))))</f>
        <v>#N/A</v>
      </c>
      <c r="AP94" s="73" t="e">
        <f aca="false">IF($L$16="", "", VLOOKUP(Z94,【参考】数式用!$A$2:$O$57,14,FALSE))))</f>
        <v>#N/A</v>
      </c>
      <c r="AQ94" s="26" t="e">
        <f aca="false">VLOOKUP(Z94,【参考】数式用!$A$2:$O$57,15,FALSE))</f>
        <v>#N/A</v>
      </c>
    </row>
    <row r="95" customFormat="false" ht="49.5" hidden="false" customHeight="true" outlineLevel="0" collapsed="false">
      <c r="A95" s="62" t="n">
        <f aca="false">A94+1</f>
        <v>56</v>
      </c>
      <c r="B95" s="74"/>
      <c r="C95" s="74"/>
      <c r="D95" s="74"/>
      <c r="E95" s="74"/>
      <c r="F95" s="74"/>
      <c r="G95" s="74"/>
      <c r="H95" s="74"/>
      <c r="I95" s="74"/>
      <c r="J95" s="74"/>
      <c r="K95" s="74"/>
      <c r="L95" s="75"/>
      <c r="M95" s="75"/>
      <c r="N95" s="75"/>
      <c r="O95" s="75"/>
      <c r="P95" s="75"/>
      <c r="Q95" s="76"/>
      <c r="R95" s="76"/>
      <c r="S95" s="76"/>
      <c r="T95" s="76"/>
      <c r="U95" s="76"/>
      <c r="V95" s="75"/>
      <c r="W95" s="77"/>
      <c r="X95" s="77"/>
      <c r="Y95" s="77"/>
      <c r="Z95" s="77"/>
      <c r="AA95" s="77"/>
      <c r="AB95" s="77"/>
      <c r="AC95" s="78" t="e">
        <f aca="false">IFERROR(VLOOKUP(Z95,【参考】数式用!$A$4:$B$57,2,FALSE),"")))</f>
        <v>#N/A</v>
      </c>
      <c r="AD95" s="81"/>
      <c r="AE95" s="82"/>
      <c r="AF95" s="70" t="n">
        <f aca="false">AD95-AE95</f>
        <v>0</v>
      </c>
      <c r="AG95" s="71" t="e">
        <f aca="false">IF(B95="","",IF(AQ95="総合事業","数式を削除して手入力",IFERROR(INDEX(【参考】数式用!$AD$3:$AF$452,MATCH(Q95&amp;V95,【参考】数式用!$AC$3:$AC$452,0),MATCH(VLOOKUP(Z95,【参考】数式用!$AG$2:$AH$56,2,FALSE),【参考】数式用!$AD$2:$AF$2,0)),10)))))))</f>
        <v>#N/A</v>
      </c>
      <c r="AP95" s="73" t="e">
        <f aca="false">IF($L$16="", "", VLOOKUP(Z95,【参考】数式用!$A$2:$O$57,14,FALSE))))</f>
        <v>#N/A</v>
      </c>
      <c r="AQ95" s="26" t="e">
        <f aca="false">VLOOKUP(Z95,【参考】数式用!$A$2:$O$57,15,FALSE))</f>
        <v>#N/A</v>
      </c>
    </row>
    <row r="96" customFormat="false" ht="49.5" hidden="false" customHeight="true" outlineLevel="0" collapsed="false">
      <c r="A96" s="62" t="n">
        <f aca="false">A95+1</f>
        <v>57</v>
      </c>
      <c r="B96" s="74"/>
      <c r="C96" s="74"/>
      <c r="D96" s="74"/>
      <c r="E96" s="74"/>
      <c r="F96" s="74"/>
      <c r="G96" s="74"/>
      <c r="H96" s="74"/>
      <c r="I96" s="74"/>
      <c r="J96" s="74"/>
      <c r="K96" s="74"/>
      <c r="L96" s="75"/>
      <c r="M96" s="75"/>
      <c r="N96" s="75"/>
      <c r="O96" s="75"/>
      <c r="P96" s="75"/>
      <c r="Q96" s="76"/>
      <c r="R96" s="76"/>
      <c r="S96" s="76"/>
      <c r="T96" s="76"/>
      <c r="U96" s="76"/>
      <c r="V96" s="75"/>
      <c r="W96" s="77"/>
      <c r="X96" s="77"/>
      <c r="Y96" s="77"/>
      <c r="Z96" s="77"/>
      <c r="AA96" s="77"/>
      <c r="AB96" s="77"/>
      <c r="AC96" s="78" t="e">
        <f aca="false">IFERROR(VLOOKUP(Z96,【参考】数式用!$A$4:$B$57,2,FALSE),"")))</f>
        <v>#N/A</v>
      </c>
      <c r="AD96" s="81"/>
      <c r="AE96" s="82"/>
      <c r="AF96" s="70" t="n">
        <f aca="false">AD96-AE96</f>
        <v>0</v>
      </c>
      <c r="AG96" s="71" t="e">
        <f aca="false">IF(B96="","",IF(AQ96="総合事業","数式を削除して手入力",IFERROR(INDEX(【参考】数式用!$AD$3:$AF$452,MATCH(Q96&amp;V96,【参考】数式用!$AC$3:$AC$452,0),MATCH(VLOOKUP(Z96,【参考】数式用!$AG$2:$AH$56,2,FALSE),【参考】数式用!$AD$2:$AF$2,0)),10)))))))</f>
        <v>#N/A</v>
      </c>
      <c r="AP96" s="73" t="e">
        <f aca="false">IF($L$16="", "", VLOOKUP(Z96,【参考】数式用!$A$2:$O$57,14,FALSE))))</f>
        <v>#N/A</v>
      </c>
      <c r="AQ96" s="26" t="e">
        <f aca="false">VLOOKUP(Z96,【参考】数式用!$A$2:$O$57,15,FALSE))</f>
        <v>#N/A</v>
      </c>
    </row>
    <row r="97" customFormat="false" ht="49.5" hidden="false" customHeight="true" outlineLevel="0" collapsed="false">
      <c r="A97" s="62" t="n">
        <f aca="false">A96+1</f>
        <v>58</v>
      </c>
      <c r="B97" s="74"/>
      <c r="C97" s="74"/>
      <c r="D97" s="74"/>
      <c r="E97" s="74"/>
      <c r="F97" s="74"/>
      <c r="G97" s="74"/>
      <c r="H97" s="74"/>
      <c r="I97" s="74"/>
      <c r="J97" s="74"/>
      <c r="K97" s="74"/>
      <c r="L97" s="75"/>
      <c r="M97" s="75"/>
      <c r="N97" s="75"/>
      <c r="O97" s="75"/>
      <c r="P97" s="75"/>
      <c r="Q97" s="76"/>
      <c r="R97" s="76"/>
      <c r="S97" s="76"/>
      <c r="T97" s="76"/>
      <c r="U97" s="76"/>
      <c r="V97" s="75"/>
      <c r="W97" s="77"/>
      <c r="X97" s="77"/>
      <c r="Y97" s="77"/>
      <c r="Z97" s="77"/>
      <c r="AA97" s="77"/>
      <c r="AB97" s="77"/>
      <c r="AC97" s="78" t="e">
        <f aca="false">IFERROR(VLOOKUP(Z97,【参考】数式用!$A$4:$B$57,2,FALSE),"")))</f>
        <v>#N/A</v>
      </c>
      <c r="AD97" s="81"/>
      <c r="AE97" s="82"/>
      <c r="AF97" s="70" t="n">
        <f aca="false">AD97-AE97</f>
        <v>0</v>
      </c>
      <c r="AG97" s="71" t="e">
        <f aca="false">IF(B97="","",IF(AQ97="総合事業","数式を削除して手入力",IFERROR(INDEX(【参考】数式用!$AD$3:$AF$452,MATCH(Q97&amp;V97,【参考】数式用!$AC$3:$AC$452,0),MATCH(VLOOKUP(Z97,【参考】数式用!$AG$2:$AH$56,2,FALSE),【参考】数式用!$AD$2:$AF$2,0)),10)))))))</f>
        <v>#N/A</v>
      </c>
      <c r="AP97" s="73" t="e">
        <f aca="false">IF($L$16="", "", VLOOKUP(Z97,【参考】数式用!$A$2:$O$57,14,FALSE))))</f>
        <v>#N/A</v>
      </c>
      <c r="AQ97" s="26" t="e">
        <f aca="false">VLOOKUP(Z97,【参考】数式用!$A$2:$O$57,15,FALSE))</f>
        <v>#N/A</v>
      </c>
    </row>
    <row r="98" customFormat="false" ht="49.5" hidden="false" customHeight="true" outlineLevel="0" collapsed="false">
      <c r="A98" s="62" t="n">
        <f aca="false">A97+1</f>
        <v>59</v>
      </c>
      <c r="B98" s="74"/>
      <c r="C98" s="74"/>
      <c r="D98" s="74"/>
      <c r="E98" s="74"/>
      <c r="F98" s="74"/>
      <c r="G98" s="74"/>
      <c r="H98" s="74"/>
      <c r="I98" s="74"/>
      <c r="J98" s="74"/>
      <c r="K98" s="74"/>
      <c r="L98" s="75"/>
      <c r="M98" s="75"/>
      <c r="N98" s="75"/>
      <c r="O98" s="75"/>
      <c r="P98" s="75"/>
      <c r="Q98" s="76"/>
      <c r="R98" s="76"/>
      <c r="S98" s="76"/>
      <c r="T98" s="76"/>
      <c r="U98" s="76"/>
      <c r="V98" s="75"/>
      <c r="W98" s="77"/>
      <c r="X98" s="77"/>
      <c r="Y98" s="77"/>
      <c r="Z98" s="77"/>
      <c r="AA98" s="77"/>
      <c r="AB98" s="77"/>
      <c r="AC98" s="78" t="e">
        <f aca="false">IFERROR(VLOOKUP(Z98,【参考】数式用!$A$4:$B$57,2,FALSE),"")))</f>
        <v>#N/A</v>
      </c>
      <c r="AD98" s="81"/>
      <c r="AE98" s="82"/>
      <c r="AF98" s="70" t="n">
        <f aca="false">AD98-AE98</f>
        <v>0</v>
      </c>
      <c r="AG98" s="71" t="e">
        <f aca="false">IF(B98="","",IF(AQ98="総合事業","数式を削除して手入力",IFERROR(INDEX(【参考】数式用!$AD$3:$AF$452,MATCH(Q98&amp;V98,【参考】数式用!$AC$3:$AC$452,0),MATCH(VLOOKUP(Z98,【参考】数式用!$AG$2:$AH$56,2,FALSE),【参考】数式用!$AD$2:$AF$2,0)),10)))))))</f>
        <v>#N/A</v>
      </c>
      <c r="AP98" s="73" t="e">
        <f aca="false">IF($L$16="", "", VLOOKUP(Z98,【参考】数式用!$A$2:$O$57,14,FALSE))))</f>
        <v>#N/A</v>
      </c>
      <c r="AQ98" s="26" t="e">
        <f aca="false">VLOOKUP(Z98,【参考】数式用!$A$2:$O$57,15,FALSE))</f>
        <v>#N/A</v>
      </c>
    </row>
    <row r="99" customFormat="false" ht="49.5" hidden="false" customHeight="true" outlineLevel="0" collapsed="false">
      <c r="A99" s="62" t="n">
        <f aca="false">A98+1</f>
        <v>60</v>
      </c>
      <c r="B99" s="74"/>
      <c r="C99" s="74"/>
      <c r="D99" s="74"/>
      <c r="E99" s="74"/>
      <c r="F99" s="74"/>
      <c r="G99" s="74"/>
      <c r="H99" s="74"/>
      <c r="I99" s="74"/>
      <c r="J99" s="74"/>
      <c r="K99" s="74"/>
      <c r="L99" s="75"/>
      <c r="M99" s="75"/>
      <c r="N99" s="75"/>
      <c r="O99" s="75"/>
      <c r="P99" s="75"/>
      <c r="Q99" s="76"/>
      <c r="R99" s="76"/>
      <c r="S99" s="76"/>
      <c r="T99" s="76"/>
      <c r="U99" s="76"/>
      <c r="V99" s="75"/>
      <c r="W99" s="77"/>
      <c r="X99" s="77"/>
      <c r="Y99" s="77"/>
      <c r="Z99" s="77"/>
      <c r="AA99" s="77"/>
      <c r="AB99" s="77"/>
      <c r="AC99" s="78" t="e">
        <f aca="false">IFERROR(VLOOKUP(Z99,【参考】数式用!$A$4:$B$57,2,FALSE),"")))</f>
        <v>#N/A</v>
      </c>
      <c r="AD99" s="81"/>
      <c r="AE99" s="82"/>
      <c r="AF99" s="70" t="n">
        <f aca="false">AD99-AE99</f>
        <v>0</v>
      </c>
      <c r="AG99" s="71" t="e">
        <f aca="false">IF(B99="","",IF(AQ99="総合事業","数式を削除して手入力",IFERROR(INDEX(【参考】数式用!$AD$3:$AF$452,MATCH(Q99&amp;V99,【参考】数式用!$AC$3:$AC$452,0),MATCH(VLOOKUP(Z99,【参考】数式用!$AG$2:$AH$56,2,FALSE),【参考】数式用!$AD$2:$AF$2,0)),10)))))))</f>
        <v>#N/A</v>
      </c>
      <c r="AP99" s="73" t="e">
        <f aca="false">IF($L$16="", "", VLOOKUP(Z99,【参考】数式用!$A$2:$O$57,14,FALSE))))</f>
        <v>#N/A</v>
      </c>
      <c r="AQ99" s="26" t="e">
        <f aca="false">VLOOKUP(Z99,【参考】数式用!$A$2:$O$57,15,FALSE))</f>
        <v>#N/A</v>
      </c>
    </row>
    <row r="100" customFormat="false" ht="49.5" hidden="false" customHeight="true" outlineLevel="0" collapsed="false">
      <c r="A100" s="62" t="n">
        <f aca="false">A99+1</f>
        <v>61</v>
      </c>
      <c r="B100" s="74"/>
      <c r="C100" s="74"/>
      <c r="D100" s="74"/>
      <c r="E100" s="74"/>
      <c r="F100" s="74"/>
      <c r="G100" s="74"/>
      <c r="H100" s="74"/>
      <c r="I100" s="74"/>
      <c r="J100" s="74"/>
      <c r="K100" s="74"/>
      <c r="L100" s="75"/>
      <c r="M100" s="75"/>
      <c r="N100" s="75"/>
      <c r="O100" s="75"/>
      <c r="P100" s="75"/>
      <c r="Q100" s="76"/>
      <c r="R100" s="76"/>
      <c r="S100" s="76"/>
      <c r="T100" s="76"/>
      <c r="U100" s="76"/>
      <c r="V100" s="75"/>
      <c r="W100" s="77"/>
      <c r="X100" s="77"/>
      <c r="Y100" s="77"/>
      <c r="Z100" s="77"/>
      <c r="AA100" s="77"/>
      <c r="AB100" s="77"/>
      <c r="AC100" s="78" t="e">
        <f aca="false">IFERROR(VLOOKUP(Z100,【参考】数式用!$A$4:$B$57,2,FALSE),"")))</f>
        <v>#N/A</v>
      </c>
      <c r="AD100" s="81"/>
      <c r="AE100" s="82"/>
      <c r="AF100" s="70" t="n">
        <f aca="false">AD100-AE100</f>
        <v>0</v>
      </c>
      <c r="AG100" s="71" t="e">
        <f aca="false">IF(B100="","",IF(AQ100="総合事業","数式を削除して手入力",IFERROR(INDEX(【参考】数式用!$AD$3:$AF$452,MATCH(Q100&amp;V100,【参考】数式用!$AC$3:$AC$452,0),MATCH(VLOOKUP(Z100,【参考】数式用!$AG$2:$AH$56,2,FALSE),【参考】数式用!$AD$2:$AF$2,0)),10)))))))</f>
        <v>#N/A</v>
      </c>
      <c r="AP100" s="73" t="e">
        <f aca="false">IF($L$16="", "", VLOOKUP(Z100,【参考】数式用!$A$2:$O$57,14,FALSE))))</f>
        <v>#N/A</v>
      </c>
      <c r="AQ100" s="26" t="e">
        <f aca="false">VLOOKUP(Z100,【参考】数式用!$A$2:$O$57,15,FALSE))</f>
        <v>#N/A</v>
      </c>
    </row>
    <row r="101" customFormat="false" ht="49.5" hidden="false" customHeight="true" outlineLevel="0" collapsed="false">
      <c r="A101" s="62" t="n">
        <f aca="false">A100+1</f>
        <v>62</v>
      </c>
      <c r="B101" s="74"/>
      <c r="C101" s="74"/>
      <c r="D101" s="74"/>
      <c r="E101" s="74"/>
      <c r="F101" s="74"/>
      <c r="G101" s="74"/>
      <c r="H101" s="74"/>
      <c r="I101" s="74"/>
      <c r="J101" s="74"/>
      <c r="K101" s="74"/>
      <c r="L101" s="75"/>
      <c r="M101" s="75"/>
      <c r="N101" s="75"/>
      <c r="O101" s="75"/>
      <c r="P101" s="75"/>
      <c r="Q101" s="76"/>
      <c r="R101" s="76"/>
      <c r="S101" s="76"/>
      <c r="T101" s="76"/>
      <c r="U101" s="76"/>
      <c r="V101" s="75"/>
      <c r="W101" s="77"/>
      <c r="X101" s="77"/>
      <c r="Y101" s="77"/>
      <c r="Z101" s="77"/>
      <c r="AA101" s="77"/>
      <c r="AB101" s="77"/>
      <c r="AC101" s="78" t="e">
        <f aca="false">IFERROR(VLOOKUP(Z101,【参考】数式用!$A$4:$B$57,2,FALSE),"")))</f>
        <v>#N/A</v>
      </c>
      <c r="AD101" s="81"/>
      <c r="AE101" s="82"/>
      <c r="AF101" s="70" t="n">
        <f aca="false">AD101-AE101</f>
        <v>0</v>
      </c>
      <c r="AG101" s="71" t="e">
        <f aca="false">IF(B101="","",IF(AQ101="総合事業","数式を削除して手入力",IFERROR(INDEX(【参考】数式用!$AD$3:$AF$452,MATCH(Q101&amp;V101,【参考】数式用!$AC$3:$AC$452,0),MATCH(VLOOKUP(Z101,【参考】数式用!$AG$2:$AH$56,2,FALSE),【参考】数式用!$AD$2:$AF$2,0)),10)))))))</f>
        <v>#N/A</v>
      </c>
      <c r="AP101" s="73" t="e">
        <f aca="false">IF($L$16="", "", VLOOKUP(Z101,【参考】数式用!$A$2:$O$57,14,FALSE))))</f>
        <v>#N/A</v>
      </c>
      <c r="AQ101" s="26" t="e">
        <f aca="false">VLOOKUP(Z101,【参考】数式用!$A$2:$O$57,15,FALSE))</f>
        <v>#N/A</v>
      </c>
    </row>
    <row r="102" customFormat="false" ht="49.5" hidden="false" customHeight="true" outlineLevel="0" collapsed="false">
      <c r="A102" s="62" t="n">
        <f aca="false">A101+1</f>
        <v>63</v>
      </c>
      <c r="B102" s="74"/>
      <c r="C102" s="74"/>
      <c r="D102" s="74"/>
      <c r="E102" s="74"/>
      <c r="F102" s="74"/>
      <c r="G102" s="74"/>
      <c r="H102" s="74"/>
      <c r="I102" s="74"/>
      <c r="J102" s="74"/>
      <c r="K102" s="74"/>
      <c r="L102" s="75"/>
      <c r="M102" s="75"/>
      <c r="N102" s="75"/>
      <c r="O102" s="75"/>
      <c r="P102" s="75"/>
      <c r="Q102" s="76"/>
      <c r="R102" s="76"/>
      <c r="S102" s="76"/>
      <c r="T102" s="76"/>
      <c r="U102" s="76"/>
      <c r="V102" s="75"/>
      <c r="W102" s="77"/>
      <c r="X102" s="77"/>
      <c r="Y102" s="77"/>
      <c r="Z102" s="77"/>
      <c r="AA102" s="77"/>
      <c r="AB102" s="77"/>
      <c r="AC102" s="78" t="e">
        <f aca="false">IFERROR(VLOOKUP(Z102,【参考】数式用!$A$4:$B$57,2,FALSE),"")))</f>
        <v>#N/A</v>
      </c>
      <c r="AD102" s="81"/>
      <c r="AE102" s="82"/>
      <c r="AF102" s="70" t="n">
        <f aca="false">AD102-AE102</f>
        <v>0</v>
      </c>
      <c r="AG102" s="71" t="e">
        <f aca="false">IF(B102="","",IF(AQ102="総合事業","数式を削除して手入力",IFERROR(INDEX(【参考】数式用!$AD$3:$AF$452,MATCH(Q102&amp;V102,【参考】数式用!$AC$3:$AC$452,0),MATCH(VLOOKUP(Z102,【参考】数式用!$AG$2:$AH$56,2,FALSE),【参考】数式用!$AD$2:$AF$2,0)),10)))))))</f>
        <v>#N/A</v>
      </c>
      <c r="AP102" s="73" t="e">
        <f aca="false">IF($L$16="", "", VLOOKUP(Z102,【参考】数式用!$A$2:$O$57,14,FALSE))))</f>
        <v>#N/A</v>
      </c>
      <c r="AQ102" s="26" t="e">
        <f aca="false">VLOOKUP(Z102,【参考】数式用!$A$2:$O$57,15,FALSE))</f>
        <v>#N/A</v>
      </c>
    </row>
    <row r="103" customFormat="false" ht="49.5" hidden="false" customHeight="true" outlineLevel="0" collapsed="false">
      <c r="A103" s="62" t="n">
        <f aca="false">A102+1</f>
        <v>64</v>
      </c>
      <c r="B103" s="74"/>
      <c r="C103" s="74"/>
      <c r="D103" s="74"/>
      <c r="E103" s="74"/>
      <c r="F103" s="74"/>
      <c r="G103" s="74"/>
      <c r="H103" s="74"/>
      <c r="I103" s="74"/>
      <c r="J103" s="74"/>
      <c r="K103" s="74"/>
      <c r="L103" s="75"/>
      <c r="M103" s="75"/>
      <c r="N103" s="75"/>
      <c r="O103" s="75"/>
      <c r="P103" s="75"/>
      <c r="Q103" s="76"/>
      <c r="R103" s="76"/>
      <c r="S103" s="76"/>
      <c r="T103" s="76"/>
      <c r="U103" s="76"/>
      <c r="V103" s="75"/>
      <c r="W103" s="77"/>
      <c r="X103" s="77"/>
      <c r="Y103" s="77"/>
      <c r="Z103" s="77"/>
      <c r="AA103" s="77"/>
      <c r="AB103" s="77"/>
      <c r="AC103" s="78" t="e">
        <f aca="false">IFERROR(VLOOKUP(Z103,【参考】数式用!$A$4:$B$57,2,FALSE),"")))</f>
        <v>#N/A</v>
      </c>
      <c r="AD103" s="81"/>
      <c r="AE103" s="82"/>
      <c r="AF103" s="70" t="n">
        <f aca="false">AD103-AE103</f>
        <v>0</v>
      </c>
      <c r="AG103" s="71" t="e">
        <f aca="false">IF(B103="","",IF(AQ103="総合事業","数式を削除して手入力",IFERROR(INDEX(【参考】数式用!$AD$3:$AF$452,MATCH(Q103&amp;V103,【参考】数式用!$AC$3:$AC$452,0),MATCH(VLOOKUP(Z103,【参考】数式用!$AG$2:$AH$56,2,FALSE),【参考】数式用!$AD$2:$AF$2,0)),10)))))))</f>
        <v>#N/A</v>
      </c>
      <c r="AP103" s="73" t="e">
        <f aca="false">IF($L$16="", "", VLOOKUP(Z103,【参考】数式用!$A$2:$O$57,14,FALSE))))</f>
        <v>#N/A</v>
      </c>
      <c r="AQ103" s="26" t="e">
        <f aca="false">VLOOKUP(Z103,【参考】数式用!$A$2:$O$57,15,FALSE))</f>
        <v>#N/A</v>
      </c>
    </row>
    <row r="104" customFormat="false" ht="49.5" hidden="false" customHeight="true" outlineLevel="0" collapsed="false">
      <c r="A104" s="62" t="n">
        <f aca="false">A103+1</f>
        <v>65</v>
      </c>
      <c r="B104" s="74"/>
      <c r="C104" s="74"/>
      <c r="D104" s="74"/>
      <c r="E104" s="74"/>
      <c r="F104" s="74"/>
      <c r="G104" s="74"/>
      <c r="H104" s="74"/>
      <c r="I104" s="74"/>
      <c r="J104" s="74"/>
      <c r="K104" s="74"/>
      <c r="L104" s="75"/>
      <c r="M104" s="75"/>
      <c r="N104" s="75"/>
      <c r="O104" s="75"/>
      <c r="P104" s="75"/>
      <c r="Q104" s="76"/>
      <c r="R104" s="76"/>
      <c r="S104" s="76"/>
      <c r="T104" s="76"/>
      <c r="U104" s="76"/>
      <c r="V104" s="75"/>
      <c r="W104" s="77"/>
      <c r="X104" s="77"/>
      <c r="Y104" s="77"/>
      <c r="Z104" s="77"/>
      <c r="AA104" s="77"/>
      <c r="AB104" s="77"/>
      <c r="AC104" s="78" t="e">
        <f aca="false">IFERROR(VLOOKUP(Z104,【参考】数式用!$A$4:$B$57,2,FALSE),"")))</f>
        <v>#N/A</v>
      </c>
      <c r="AD104" s="81"/>
      <c r="AE104" s="82"/>
      <c r="AF104" s="70" t="n">
        <f aca="false">AD104-AE104</f>
        <v>0</v>
      </c>
      <c r="AG104" s="71" t="e">
        <f aca="false">IF(B104="","",IF(AQ104="総合事業","数式を削除して手入力",IFERROR(INDEX(【参考】数式用!$AD$3:$AF$452,MATCH(Q104&amp;V104,【参考】数式用!$AC$3:$AC$452,0),MATCH(VLOOKUP(Z104,【参考】数式用!$AG$2:$AH$56,2,FALSE),【参考】数式用!$AD$2:$AF$2,0)),10)))))))</f>
        <v>#N/A</v>
      </c>
      <c r="AP104" s="73" t="e">
        <f aca="false">IF($L$16="", "", VLOOKUP(Z104,【参考】数式用!$A$2:$O$57,14,FALSE))))</f>
        <v>#N/A</v>
      </c>
      <c r="AQ104" s="26" t="e">
        <f aca="false">VLOOKUP(Z104,【参考】数式用!$A$2:$O$57,15,FALSE))</f>
        <v>#N/A</v>
      </c>
    </row>
    <row r="105" customFormat="false" ht="49.5" hidden="false" customHeight="true" outlineLevel="0" collapsed="false">
      <c r="A105" s="62" t="n">
        <f aca="false">A104+1</f>
        <v>66</v>
      </c>
      <c r="B105" s="74"/>
      <c r="C105" s="74"/>
      <c r="D105" s="74"/>
      <c r="E105" s="74"/>
      <c r="F105" s="74"/>
      <c r="G105" s="74"/>
      <c r="H105" s="74"/>
      <c r="I105" s="74"/>
      <c r="J105" s="74"/>
      <c r="K105" s="74"/>
      <c r="L105" s="75"/>
      <c r="M105" s="75"/>
      <c r="N105" s="75"/>
      <c r="O105" s="75"/>
      <c r="P105" s="75"/>
      <c r="Q105" s="76"/>
      <c r="R105" s="76"/>
      <c r="S105" s="76"/>
      <c r="T105" s="76"/>
      <c r="U105" s="76"/>
      <c r="V105" s="75"/>
      <c r="W105" s="77"/>
      <c r="X105" s="77"/>
      <c r="Y105" s="77"/>
      <c r="Z105" s="77"/>
      <c r="AA105" s="77"/>
      <c r="AB105" s="77"/>
      <c r="AC105" s="78" t="e">
        <f aca="false">IFERROR(VLOOKUP(Z105,【参考】数式用!$A$4:$B$57,2,FALSE),"")))</f>
        <v>#N/A</v>
      </c>
      <c r="AD105" s="81"/>
      <c r="AE105" s="82"/>
      <c r="AF105" s="70" t="n">
        <f aca="false">AD105-AE105</f>
        <v>0</v>
      </c>
      <c r="AG105" s="71" t="e">
        <f aca="false">IF(B105="","",IF(AQ105="総合事業","数式を削除して手入力",IFERROR(INDEX(【参考】数式用!$AD$3:$AF$452,MATCH(Q105&amp;V105,【参考】数式用!$AC$3:$AC$452,0),MATCH(VLOOKUP(Z105,【参考】数式用!$AG$2:$AH$56,2,FALSE),【参考】数式用!$AD$2:$AF$2,0)),10)))))))</f>
        <v>#N/A</v>
      </c>
      <c r="AP105" s="73" t="e">
        <f aca="false">IF($L$16="", "", VLOOKUP(Z105,【参考】数式用!$A$2:$O$57,14,FALSE))))</f>
        <v>#N/A</v>
      </c>
      <c r="AQ105" s="26" t="e">
        <f aca="false">VLOOKUP(Z105,【参考】数式用!$A$2:$O$57,15,FALSE))</f>
        <v>#N/A</v>
      </c>
    </row>
    <row r="106" customFormat="false" ht="49.5" hidden="false" customHeight="true" outlineLevel="0" collapsed="false">
      <c r="A106" s="62" t="n">
        <f aca="false">A105+1</f>
        <v>67</v>
      </c>
      <c r="B106" s="74"/>
      <c r="C106" s="74"/>
      <c r="D106" s="74"/>
      <c r="E106" s="74"/>
      <c r="F106" s="74"/>
      <c r="G106" s="74"/>
      <c r="H106" s="74"/>
      <c r="I106" s="74"/>
      <c r="J106" s="74"/>
      <c r="K106" s="74"/>
      <c r="L106" s="75"/>
      <c r="M106" s="75"/>
      <c r="N106" s="75"/>
      <c r="O106" s="75"/>
      <c r="P106" s="75"/>
      <c r="Q106" s="76"/>
      <c r="R106" s="76"/>
      <c r="S106" s="76"/>
      <c r="T106" s="76"/>
      <c r="U106" s="76"/>
      <c r="V106" s="75"/>
      <c r="W106" s="77"/>
      <c r="X106" s="77"/>
      <c r="Y106" s="77"/>
      <c r="Z106" s="77"/>
      <c r="AA106" s="77"/>
      <c r="AB106" s="77"/>
      <c r="AC106" s="78" t="e">
        <f aca="false">IFERROR(VLOOKUP(Z106,【参考】数式用!$A$4:$B$57,2,FALSE),"")))</f>
        <v>#N/A</v>
      </c>
      <c r="AD106" s="81"/>
      <c r="AE106" s="82"/>
      <c r="AF106" s="70" t="n">
        <f aca="false">AD106-AE106</f>
        <v>0</v>
      </c>
      <c r="AG106" s="71" t="e">
        <f aca="false">IF(B106="","",IF(AQ106="総合事業","数式を削除して手入力",IFERROR(INDEX(【参考】数式用!$AD$3:$AF$452,MATCH(Q106&amp;V106,【参考】数式用!$AC$3:$AC$452,0),MATCH(VLOOKUP(Z106,【参考】数式用!$AG$2:$AH$56,2,FALSE),【参考】数式用!$AD$2:$AF$2,0)),10)))))))</f>
        <v>#N/A</v>
      </c>
      <c r="AP106" s="73" t="e">
        <f aca="false">IF($L$16="", "", VLOOKUP(Z106,【参考】数式用!$A$2:$O$57,14,FALSE))))</f>
        <v>#N/A</v>
      </c>
      <c r="AQ106" s="26" t="e">
        <f aca="false">VLOOKUP(Z106,【参考】数式用!$A$2:$O$57,15,FALSE))</f>
        <v>#N/A</v>
      </c>
    </row>
    <row r="107" customFormat="false" ht="49.5" hidden="false" customHeight="true" outlineLevel="0" collapsed="false">
      <c r="A107" s="62" t="n">
        <f aca="false">A106+1</f>
        <v>68</v>
      </c>
      <c r="B107" s="74"/>
      <c r="C107" s="74"/>
      <c r="D107" s="74"/>
      <c r="E107" s="74"/>
      <c r="F107" s="74"/>
      <c r="G107" s="74"/>
      <c r="H107" s="74"/>
      <c r="I107" s="74"/>
      <c r="J107" s="74"/>
      <c r="K107" s="74"/>
      <c r="L107" s="75"/>
      <c r="M107" s="75"/>
      <c r="N107" s="75"/>
      <c r="O107" s="75"/>
      <c r="P107" s="75"/>
      <c r="Q107" s="76"/>
      <c r="R107" s="76"/>
      <c r="S107" s="76"/>
      <c r="T107" s="76"/>
      <c r="U107" s="76"/>
      <c r="V107" s="75"/>
      <c r="W107" s="77"/>
      <c r="X107" s="77"/>
      <c r="Y107" s="77"/>
      <c r="Z107" s="77"/>
      <c r="AA107" s="77"/>
      <c r="AB107" s="77"/>
      <c r="AC107" s="78" t="e">
        <f aca="false">IFERROR(VLOOKUP(Z107,【参考】数式用!$A$4:$B$57,2,FALSE),"")))</f>
        <v>#N/A</v>
      </c>
      <c r="AD107" s="81"/>
      <c r="AE107" s="82"/>
      <c r="AF107" s="70" t="n">
        <f aca="false">AD107-AE107</f>
        <v>0</v>
      </c>
      <c r="AG107" s="71" t="e">
        <f aca="false">IF(B107="","",IF(AQ107="総合事業","数式を削除して手入力",IFERROR(INDEX(【参考】数式用!$AD$3:$AF$452,MATCH(Q107&amp;V107,【参考】数式用!$AC$3:$AC$452,0),MATCH(VLOOKUP(Z107,【参考】数式用!$AG$2:$AH$56,2,FALSE),【参考】数式用!$AD$2:$AF$2,0)),10)))))))</f>
        <v>#N/A</v>
      </c>
      <c r="AP107" s="73" t="e">
        <f aca="false">IF($L$16="", "", VLOOKUP(Z107,【参考】数式用!$A$2:$O$57,14,FALSE))))</f>
        <v>#N/A</v>
      </c>
      <c r="AQ107" s="26" t="e">
        <f aca="false">VLOOKUP(Z107,【参考】数式用!$A$2:$O$57,15,FALSE))</f>
        <v>#N/A</v>
      </c>
    </row>
    <row r="108" customFormat="false" ht="49.5" hidden="false" customHeight="true" outlineLevel="0" collapsed="false">
      <c r="A108" s="62" t="n">
        <f aca="false">A107+1</f>
        <v>69</v>
      </c>
      <c r="B108" s="74"/>
      <c r="C108" s="74"/>
      <c r="D108" s="74"/>
      <c r="E108" s="74"/>
      <c r="F108" s="74"/>
      <c r="G108" s="74"/>
      <c r="H108" s="74"/>
      <c r="I108" s="74"/>
      <c r="J108" s="74"/>
      <c r="K108" s="74"/>
      <c r="L108" s="75"/>
      <c r="M108" s="75"/>
      <c r="N108" s="75"/>
      <c r="O108" s="75"/>
      <c r="P108" s="75"/>
      <c r="Q108" s="76"/>
      <c r="R108" s="76"/>
      <c r="S108" s="76"/>
      <c r="T108" s="76"/>
      <c r="U108" s="76"/>
      <c r="V108" s="75"/>
      <c r="W108" s="77"/>
      <c r="X108" s="77"/>
      <c r="Y108" s="77"/>
      <c r="Z108" s="77"/>
      <c r="AA108" s="77"/>
      <c r="AB108" s="77"/>
      <c r="AC108" s="78" t="e">
        <f aca="false">IFERROR(VLOOKUP(Z108,【参考】数式用!$A$4:$B$57,2,FALSE),"")))</f>
        <v>#N/A</v>
      </c>
      <c r="AD108" s="81"/>
      <c r="AE108" s="82"/>
      <c r="AF108" s="70" t="n">
        <f aca="false">AD108-AE108</f>
        <v>0</v>
      </c>
      <c r="AG108" s="71" t="e">
        <f aca="false">IF(B108="","",IF(AQ108="総合事業","数式を削除して手入力",IFERROR(INDEX(【参考】数式用!$AD$3:$AF$452,MATCH(Q108&amp;V108,【参考】数式用!$AC$3:$AC$452,0),MATCH(VLOOKUP(Z108,【参考】数式用!$AG$2:$AH$56,2,FALSE),【参考】数式用!$AD$2:$AF$2,0)),10)))))))</f>
        <v>#N/A</v>
      </c>
      <c r="AP108" s="73" t="e">
        <f aca="false">IF($L$16="", "", VLOOKUP(Z108,【参考】数式用!$A$2:$O$57,14,FALSE))))</f>
        <v>#N/A</v>
      </c>
      <c r="AQ108" s="26" t="e">
        <f aca="false">VLOOKUP(Z108,【参考】数式用!$A$2:$O$57,15,FALSE))</f>
        <v>#N/A</v>
      </c>
    </row>
    <row r="109" customFormat="false" ht="49.5" hidden="false" customHeight="true" outlineLevel="0" collapsed="false">
      <c r="A109" s="62" t="n">
        <f aca="false">A108+1</f>
        <v>70</v>
      </c>
      <c r="B109" s="74"/>
      <c r="C109" s="74"/>
      <c r="D109" s="74"/>
      <c r="E109" s="74"/>
      <c r="F109" s="74"/>
      <c r="G109" s="74"/>
      <c r="H109" s="74"/>
      <c r="I109" s="74"/>
      <c r="J109" s="74"/>
      <c r="K109" s="74"/>
      <c r="L109" s="75"/>
      <c r="M109" s="75"/>
      <c r="N109" s="75"/>
      <c r="O109" s="75"/>
      <c r="P109" s="75"/>
      <c r="Q109" s="76"/>
      <c r="R109" s="76"/>
      <c r="S109" s="76"/>
      <c r="T109" s="76"/>
      <c r="U109" s="76"/>
      <c r="V109" s="75"/>
      <c r="W109" s="77"/>
      <c r="X109" s="77"/>
      <c r="Y109" s="77"/>
      <c r="Z109" s="77"/>
      <c r="AA109" s="77"/>
      <c r="AB109" s="77"/>
      <c r="AC109" s="78" t="e">
        <f aca="false">IFERROR(VLOOKUP(Z109,【参考】数式用!$A$4:$B$57,2,FALSE),"")))</f>
        <v>#N/A</v>
      </c>
      <c r="AD109" s="81"/>
      <c r="AE109" s="82"/>
      <c r="AF109" s="70" t="n">
        <f aca="false">AD109-AE109</f>
        <v>0</v>
      </c>
      <c r="AG109" s="71" t="e">
        <f aca="false">IF(B109="","",IF(AQ109="総合事業","数式を削除して手入力",IFERROR(INDEX(【参考】数式用!$AD$3:$AF$452,MATCH(Q109&amp;V109,【参考】数式用!$AC$3:$AC$452,0),MATCH(VLOOKUP(Z109,【参考】数式用!$AG$2:$AH$56,2,FALSE),【参考】数式用!$AD$2:$AF$2,0)),10)))))))</f>
        <v>#N/A</v>
      </c>
      <c r="AP109" s="73" t="e">
        <f aca="false">IF($L$16="", "", VLOOKUP(Z109,【参考】数式用!$A$2:$O$57,14,FALSE))))</f>
        <v>#N/A</v>
      </c>
      <c r="AQ109" s="26" t="e">
        <f aca="false">VLOOKUP(Z109,【参考】数式用!$A$2:$O$57,15,FALSE))</f>
        <v>#N/A</v>
      </c>
    </row>
    <row r="110" customFormat="false" ht="49.5" hidden="false" customHeight="true" outlineLevel="0" collapsed="false">
      <c r="A110" s="62" t="n">
        <f aca="false">A109+1</f>
        <v>71</v>
      </c>
      <c r="B110" s="74"/>
      <c r="C110" s="74"/>
      <c r="D110" s="74"/>
      <c r="E110" s="74"/>
      <c r="F110" s="74"/>
      <c r="G110" s="74"/>
      <c r="H110" s="74"/>
      <c r="I110" s="74"/>
      <c r="J110" s="74"/>
      <c r="K110" s="74"/>
      <c r="L110" s="75"/>
      <c r="M110" s="75"/>
      <c r="N110" s="75"/>
      <c r="O110" s="75"/>
      <c r="P110" s="75"/>
      <c r="Q110" s="76"/>
      <c r="R110" s="76"/>
      <c r="S110" s="76"/>
      <c r="T110" s="76"/>
      <c r="U110" s="76"/>
      <c r="V110" s="75"/>
      <c r="W110" s="77"/>
      <c r="X110" s="77"/>
      <c r="Y110" s="77"/>
      <c r="Z110" s="77"/>
      <c r="AA110" s="77"/>
      <c r="AB110" s="77"/>
      <c r="AC110" s="78" t="e">
        <f aca="false">IFERROR(VLOOKUP(Z110,【参考】数式用!$A$4:$B$57,2,FALSE),"")))</f>
        <v>#N/A</v>
      </c>
      <c r="AD110" s="81"/>
      <c r="AE110" s="82"/>
      <c r="AF110" s="70" t="n">
        <f aca="false">AD110-AE110</f>
        <v>0</v>
      </c>
      <c r="AG110" s="71" t="e">
        <f aca="false">IF(B110="","",IF(AQ110="総合事業","数式を削除して手入力",IFERROR(INDEX(【参考】数式用!$AD$3:$AF$452,MATCH(Q110&amp;V110,【参考】数式用!$AC$3:$AC$452,0),MATCH(VLOOKUP(Z110,【参考】数式用!$AG$2:$AH$56,2,FALSE),【参考】数式用!$AD$2:$AF$2,0)),10)))))))</f>
        <v>#N/A</v>
      </c>
      <c r="AP110" s="73" t="e">
        <f aca="false">IF($L$16="", "", VLOOKUP(Z110,【参考】数式用!$A$2:$O$57,14,FALSE))))</f>
        <v>#N/A</v>
      </c>
      <c r="AQ110" s="26" t="e">
        <f aca="false">VLOOKUP(Z110,【参考】数式用!$A$2:$O$57,15,FALSE))</f>
        <v>#N/A</v>
      </c>
    </row>
    <row r="111" customFormat="false" ht="49.5" hidden="false" customHeight="true" outlineLevel="0" collapsed="false">
      <c r="A111" s="62" t="n">
        <f aca="false">A110+1</f>
        <v>72</v>
      </c>
      <c r="B111" s="74"/>
      <c r="C111" s="74"/>
      <c r="D111" s="74"/>
      <c r="E111" s="74"/>
      <c r="F111" s="74"/>
      <c r="G111" s="74"/>
      <c r="H111" s="74"/>
      <c r="I111" s="74"/>
      <c r="J111" s="74"/>
      <c r="K111" s="74"/>
      <c r="L111" s="75"/>
      <c r="M111" s="75"/>
      <c r="N111" s="75"/>
      <c r="O111" s="75"/>
      <c r="P111" s="75"/>
      <c r="Q111" s="76"/>
      <c r="R111" s="76"/>
      <c r="S111" s="76"/>
      <c r="T111" s="76"/>
      <c r="U111" s="76"/>
      <c r="V111" s="75"/>
      <c r="W111" s="77"/>
      <c r="X111" s="77"/>
      <c r="Y111" s="77"/>
      <c r="Z111" s="77"/>
      <c r="AA111" s="77"/>
      <c r="AB111" s="77"/>
      <c r="AC111" s="78" t="e">
        <f aca="false">IFERROR(VLOOKUP(Z111,【参考】数式用!$A$4:$B$57,2,FALSE),"")))</f>
        <v>#N/A</v>
      </c>
      <c r="AD111" s="81"/>
      <c r="AE111" s="82"/>
      <c r="AF111" s="70" t="n">
        <f aca="false">AD111-AE111</f>
        <v>0</v>
      </c>
      <c r="AG111" s="71" t="e">
        <f aca="false">IF(B111="","",IF(AQ111="総合事業","数式を削除して手入力",IFERROR(INDEX(【参考】数式用!$AD$3:$AF$452,MATCH(Q111&amp;V111,【参考】数式用!$AC$3:$AC$452,0),MATCH(VLOOKUP(Z111,【参考】数式用!$AG$2:$AH$56,2,FALSE),【参考】数式用!$AD$2:$AF$2,0)),10)))))))</f>
        <v>#N/A</v>
      </c>
      <c r="AP111" s="73" t="e">
        <f aca="false">IF($L$16="", "", VLOOKUP(Z111,【参考】数式用!$A$2:$O$57,14,FALSE))))</f>
        <v>#N/A</v>
      </c>
      <c r="AQ111" s="26" t="e">
        <f aca="false">VLOOKUP(Z111,【参考】数式用!$A$2:$O$57,15,FALSE))</f>
        <v>#N/A</v>
      </c>
    </row>
    <row r="112" customFormat="false" ht="49.5" hidden="false" customHeight="true" outlineLevel="0" collapsed="false">
      <c r="A112" s="62" t="n">
        <f aca="false">A111+1</f>
        <v>73</v>
      </c>
      <c r="B112" s="74"/>
      <c r="C112" s="74"/>
      <c r="D112" s="74"/>
      <c r="E112" s="74"/>
      <c r="F112" s="74"/>
      <c r="G112" s="74"/>
      <c r="H112" s="74"/>
      <c r="I112" s="74"/>
      <c r="J112" s="74"/>
      <c r="K112" s="74"/>
      <c r="L112" s="75"/>
      <c r="M112" s="75"/>
      <c r="N112" s="75"/>
      <c r="O112" s="75"/>
      <c r="P112" s="75"/>
      <c r="Q112" s="76"/>
      <c r="R112" s="76"/>
      <c r="S112" s="76"/>
      <c r="T112" s="76"/>
      <c r="U112" s="76"/>
      <c r="V112" s="75"/>
      <c r="W112" s="77"/>
      <c r="X112" s="77"/>
      <c r="Y112" s="77"/>
      <c r="Z112" s="77"/>
      <c r="AA112" s="77"/>
      <c r="AB112" s="77"/>
      <c r="AC112" s="78" t="e">
        <f aca="false">IFERROR(VLOOKUP(Z112,【参考】数式用!$A$4:$B$57,2,FALSE),"")))</f>
        <v>#N/A</v>
      </c>
      <c r="AD112" s="81"/>
      <c r="AE112" s="82"/>
      <c r="AF112" s="70" t="n">
        <f aca="false">AD112-AE112</f>
        <v>0</v>
      </c>
      <c r="AG112" s="71" t="e">
        <f aca="false">IF(B112="","",IF(AQ112="総合事業","数式を削除して手入力",IFERROR(INDEX(【参考】数式用!$AD$3:$AF$452,MATCH(Q112&amp;V112,【参考】数式用!$AC$3:$AC$452,0),MATCH(VLOOKUP(Z112,【参考】数式用!$AG$2:$AH$56,2,FALSE),【参考】数式用!$AD$2:$AF$2,0)),10)))))))</f>
        <v>#N/A</v>
      </c>
      <c r="AP112" s="73" t="e">
        <f aca="false">IF($L$16="", "", VLOOKUP(Z112,【参考】数式用!$A$2:$O$57,14,FALSE))))</f>
        <v>#N/A</v>
      </c>
      <c r="AQ112" s="26" t="e">
        <f aca="false">VLOOKUP(Z112,【参考】数式用!$A$2:$O$57,15,FALSE))</f>
        <v>#N/A</v>
      </c>
    </row>
    <row r="113" customFormat="false" ht="49.5" hidden="false" customHeight="true" outlineLevel="0" collapsed="false">
      <c r="A113" s="62" t="n">
        <f aca="false">A112+1</f>
        <v>74</v>
      </c>
      <c r="B113" s="74"/>
      <c r="C113" s="74"/>
      <c r="D113" s="74"/>
      <c r="E113" s="74"/>
      <c r="F113" s="74"/>
      <c r="G113" s="74"/>
      <c r="H113" s="74"/>
      <c r="I113" s="74"/>
      <c r="J113" s="74"/>
      <c r="K113" s="74"/>
      <c r="L113" s="75"/>
      <c r="M113" s="75"/>
      <c r="N113" s="75"/>
      <c r="O113" s="75"/>
      <c r="P113" s="75"/>
      <c r="Q113" s="76"/>
      <c r="R113" s="76"/>
      <c r="S113" s="76"/>
      <c r="T113" s="76"/>
      <c r="U113" s="76"/>
      <c r="V113" s="75"/>
      <c r="W113" s="77"/>
      <c r="X113" s="77"/>
      <c r="Y113" s="77"/>
      <c r="Z113" s="77"/>
      <c r="AA113" s="77"/>
      <c r="AB113" s="77"/>
      <c r="AC113" s="78" t="e">
        <f aca="false">IFERROR(VLOOKUP(Z113,【参考】数式用!$A$4:$B$57,2,FALSE),"")))</f>
        <v>#N/A</v>
      </c>
      <c r="AD113" s="81"/>
      <c r="AE113" s="82"/>
      <c r="AF113" s="70" t="n">
        <f aca="false">AD113-AE113</f>
        <v>0</v>
      </c>
      <c r="AG113" s="71" t="e">
        <f aca="false">IF(B113="","",IF(AQ113="総合事業","数式を削除して手入力",IFERROR(INDEX(【参考】数式用!$AD$3:$AF$452,MATCH(Q113&amp;V113,【参考】数式用!$AC$3:$AC$452,0),MATCH(VLOOKUP(Z113,【参考】数式用!$AG$2:$AH$56,2,FALSE),【参考】数式用!$AD$2:$AF$2,0)),10)))))))</f>
        <v>#N/A</v>
      </c>
      <c r="AP113" s="73" t="e">
        <f aca="false">IF($L$16="", "", VLOOKUP(Z113,【参考】数式用!$A$2:$O$57,14,FALSE))))</f>
        <v>#N/A</v>
      </c>
      <c r="AQ113" s="26" t="e">
        <f aca="false">VLOOKUP(Z113,【参考】数式用!$A$2:$O$57,15,FALSE))</f>
        <v>#N/A</v>
      </c>
    </row>
    <row r="114" customFormat="false" ht="49.5" hidden="false" customHeight="true" outlineLevel="0" collapsed="false">
      <c r="A114" s="62" t="n">
        <f aca="false">A113+1</f>
        <v>75</v>
      </c>
      <c r="B114" s="74"/>
      <c r="C114" s="74"/>
      <c r="D114" s="74"/>
      <c r="E114" s="74"/>
      <c r="F114" s="74"/>
      <c r="G114" s="74"/>
      <c r="H114" s="74"/>
      <c r="I114" s="74"/>
      <c r="J114" s="74"/>
      <c r="K114" s="74"/>
      <c r="L114" s="75"/>
      <c r="M114" s="75"/>
      <c r="N114" s="75"/>
      <c r="O114" s="75"/>
      <c r="P114" s="75"/>
      <c r="Q114" s="76"/>
      <c r="R114" s="76"/>
      <c r="S114" s="76"/>
      <c r="T114" s="76"/>
      <c r="U114" s="76"/>
      <c r="V114" s="75"/>
      <c r="W114" s="77"/>
      <c r="X114" s="77"/>
      <c r="Y114" s="77"/>
      <c r="Z114" s="77"/>
      <c r="AA114" s="77"/>
      <c r="AB114" s="77"/>
      <c r="AC114" s="78" t="e">
        <f aca="false">IFERROR(VLOOKUP(Z114,【参考】数式用!$A$4:$B$57,2,FALSE),"")))</f>
        <v>#N/A</v>
      </c>
      <c r="AD114" s="81"/>
      <c r="AE114" s="82"/>
      <c r="AF114" s="70" t="n">
        <f aca="false">AD114-AE114</f>
        <v>0</v>
      </c>
      <c r="AG114" s="71" t="e">
        <f aca="false">IF(B114="","",IF(AQ114="総合事業","数式を削除して手入力",IFERROR(INDEX(【参考】数式用!$AD$3:$AF$452,MATCH(Q114&amp;V114,【参考】数式用!$AC$3:$AC$452,0),MATCH(VLOOKUP(Z114,【参考】数式用!$AG$2:$AH$56,2,FALSE),【参考】数式用!$AD$2:$AF$2,0)),10)))))))</f>
        <v>#N/A</v>
      </c>
      <c r="AP114" s="73" t="e">
        <f aca="false">IF($L$16="", "", VLOOKUP(Z114,【参考】数式用!$A$2:$O$57,14,FALSE))))</f>
        <v>#N/A</v>
      </c>
      <c r="AQ114" s="26" t="e">
        <f aca="false">VLOOKUP(Z114,【参考】数式用!$A$2:$O$57,15,FALSE))</f>
        <v>#N/A</v>
      </c>
    </row>
    <row r="115" customFormat="false" ht="49.5" hidden="false" customHeight="true" outlineLevel="0" collapsed="false">
      <c r="A115" s="62" t="n">
        <f aca="false">A114+1</f>
        <v>76</v>
      </c>
      <c r="B115" s="74"/>
      <c r="C115" s="74"/>
      <c r="D115" s="74"/>
      <c r="E115" s="74"/>
      <c r="F115" s="74"/>
      <c r="G115" s="74"/>
      <c r="H115" s="74"/>
      <c r="I115" s="74"/>
      <c r="J115" s="74"/>
      <c r="K115" s="74"/>
      <c r="L115" s="75"/>
      <c r="M115" s="75"/>
      <c r="N115" s="75"/>
      <c r="O115" s="75"/>
      <c r="P115" s="75"/>
      <c r="Q115" s="76"/>
      <c r="R115" s="76"/>
      <c r="S115" s="76"/>
      <c r="T115" s="76"/>
      <c r="U115" s="76"/>
      <c r="V115" s="75"/>
      <c r="W115" s="77"/>
      <c r="X115" s="77"/>
      <c r="Y115" s="77"/>
      <c r="Z115" s="77"/>
      <c r="AA115" s="77"/>
      <c r="AB115" s="77"/>
      <c r="AC115" s="78" t="e">
        <f aca="false">IFERROR(VLOOKUP(Z115,【参考】数式用!$A$4:$B$57,2,FALSE),"")))</f>
        <v>#N/A</v>
      </c>
      <c r="AD115" s="81"/>
      <c r="AE115" s="82"/>
      <c r="AF115" s="70" t="n">
        <f aca="false">AD115-AE115</f>
        <v>0</v>
      </c>
      <c r="AG115" s="71" t="e">
        <f aca="false">IF(B115="","",IF(AQ115="総合事業","数式を削除して手入力",IFERROR(INDEX(【参考】数式用!$AD$3:$AF$452,MATCH(Q115&amp;V115,【参考】数式用!$AC$3:$AC$452,0),MATCH(VLOOKUP(Z115,【参考】数式用!$AG$2:$AH$56,2,FALSE),【参考】数式用!$AD$2:$AF$2,0)),10)))))))</f>
        <v>#N/A</v>
      </c>
      <c r="AP115" s="73" t="e">
        <f aca="false">IF($L$16="", "", VLOOKUP(Z115,【参考】数式用!$A$2:$O$57,14,FALSE))))</f>
        <v>#N/A</v>
      </c>
      <c r="AQ115" s="26" t="e">
        <f aca="false">VLOOKUP(Z115,【参考】数式用!$A$2:$O$57,15,FALSE))</f>
        <v>#N/A</v>
      </c>
    </row>
    <row r="116" customFormat="false" ht="49.5" hidden="false" customHeight="true" outlineLevel="0" collapsed="false">
      <c r="A116" s="62" t="n">
        <f aca="false">A115+1</f>
        <v>77</v>
      </c>
      <c r="B116" s="74"/>
      <c r="C116" s="74"/>
      <c r="D116" s="74"/>
      <c r="E116" s="74"/>
      <c r="F116" s="74"/>
      <c r="G116" s="74"/>
      <c r="H116" s="74"/>
      <c r="I116" s="74"/>
      <c r="J116" s="74"/>
      <c r="K116" s="74"/>
      <c r="L116" s="75"/>
      <c r="M116" s="75"/>
      <c r="N116" s="75"/>
      <c r="O116" s="75"/>
      <c r="P116" s="75"/>
      <c r="Q116" s="76"/>
      <c r="R116" s="76"/>
      <c r="S116" s="76"/>
      <c r="T116" s="76"/>
      <c r="U116" s="76"/>
      <c r="V116" s="75"/>
      <c r="W116" s="77"/>
      <c r="X116" s="77"/>
      <c r="Y116" s="77"/>
      <c r="Z116" s="77"/>
      <c r="AA116" s="77"/>
      <c r="AB116" s="77"/>
      <c r="AC116" s="78" t="e">
        <f aca="false">IFERROR(VLOOKUP(Z116,【参考】数式用!$A$4:$B$57,2,FALSE),"")))</f>
        <v>#N/A</v>
      </c>
      <c r="AD116" s="81"/>
      <c r="AE116" s="82"/>
      <c r="AF116" s="70" t="n">
        <f aca="false">AD116-AE116</f>
        <v>0</v>
      </c>
      <c r="AG116" s="71" t="e">
        <f aca="false">IF(B116="","",IF(AQ116="総合事業","数式を削除して手入力",IFERROR(INDEX(【参考】数式用!$AD$3:$AF$452,MATCH(Q116&amp;V116,【参考】数式用!$AC$3:$AC$452,0),MATCH(VLOOKUP(Z116,【参考】数式用!$AG$2:$AH$56,2,FALSE),【参考】数式用!$AD$2:$AF$2,0)),10)))))))</f>
        <v>#N/A</v>
      </c>
      <c r="AP116" s="73" t="e">
        <f aca="false">IF($L$16="", "", VLOOKUP(Z116,【参考】数式用!$A$2:$O$57,14,FALSE))))</f>
        <v>#N/A</v>
      </c>
      <c r="AQ116" s="26" t="e">
        <f aca="false">VLOOKUP(Z116,【参考】数式用!$A$2:$O$57,15,FALSE))</f>
        <v>#N/A</v>
      </c>
    </row>
    <row r="117" customFormat="false" ht="49.5" hidden="false" customHeight="true" outlineLevel="0" collapsed="false">
      <c r="A117" s="62" t="n">
        <f aca="false">A116+1</f>
        <v>78</v>
      </c>
      <c r="B117" s="74"/>
      <c r="C117" s="74"/>
      <c r="D117" s="74"/>
      <c r="E117" s="74"/>
      <c r="F117" s="74"/>
      <c r="G117" s="74"/>
      <c r="H117" s="74"/>
      <c r="I117" s="74"/>
      <c r="J117" s="74"/>
      <c r="K117" s="74"/>
      <c r="L117" s="75"/>
      <c r="M117" s="75"/>
      <c r="N117" s="75"/>
      <c r="O117" s="75"/>
      <c r="P117" s="75"/>
      <c r="Q117" s="76"/>
      <c r="R117" s="76"/>
      <c r="S117" s="76"/>
      <c r="T117" s="76"/>
      <c r="U117" s="76"/>
      <c r="V117" s="75"/>
      <c r="W117" s="77"/>
      <c r="X117" s="77"/>
      <c r="Y117" s="77"/>
      <c r="Z117" s="77"/>
      <c r="AA117" s="77"/>
      <c r="AB117" s="77"/>
      <c r="AC117" s="78" t="e">
        <f aca="false">IFERROR(VLOOKUP(Z117,【参考】数式用!$A$4:$B$57,2,FALSE),"")))</f>
        <v>#N/A</v>
      </c>
      <c r="AD117" s="81"/>
      <c r="AE117" s="82"/>
      <c r="AF117" s="70" t="n">
        <f aca="false">AD117-AE117</f>
        <v>0</v>
      </c>
      <c r="AG117" s="71" t="e">
        <f aca="false">IF(B117="","",IF(AQ117="総合事業","数式を削除して手入力",IFERROR(INDEX(【参考】数式用!$AD$3:$AF$452,MATCH(Q117&amp;V117,【参考】数式用!$AC$3:$AC$452,0),MATCH(VLOOKUP(Z117,【参考】数式用!$AG$2:$AH$56,2,FALSE),【参考】数式用!$AD$2:$AF$2,0)),10)))))))</f>
        <v>#N/A</v>
      </c>
      <c r="AP117" s="73" t="e">
        <f aca="false">IF($L$16="", "", VLOOKUP(Z117,【参考】数式用!$A$2:$O$57,14,FALSE))))</f>
        <v>#N/A</v>
      </c>
      <c r="AQ117" s="26" t="e">
        <f aca="false">VLOOKUP(Z117,【参考】数式用!$A$2:$O$57,15,FALSE))</f>
        <v>#N/A</v>
      </c>
    </row>
    <row r="118" customFormat="false" ht="49.5" hidden="false" customHeight="true" outlineLevel="0" collapsed="false">
      <c r="A118" s="62" t="n">
        <f aca="false">A117+1</f>
        <v>79</v>
      </c>
      <c r="B118" s="74"/>
      <c r="C118" s="74"/>
      <c r="D118" s="74"/>
      <c r="E118" s="74"/>
      <c r="F118" s="74"/>
      <c r="G118" s="74"/>
      <c r="H118" s="74"/>
      <c r="I118" s="74"/>
      <c r="J118" s="74"/>
      <c r="K118" s="74"/>
      <c r="L118" s="75"/>
      <c r="M118" s="75"/>
      <c r="N118" s="75"/>
      <c r="O118" s="75"/>
      <c r="P118" s="75"/>
      <c r="Q118" s="76"/>
      <c r="R118" s="76"/>
      <c r="S118" s="76"/>
      <c r="T118" s="76"/>
      <c r="U118" s="76"/>
      <c r="V118" s="75"/>
      <c r="W118" s="77"/>
      <c r="X118" s="77"/>
      <c r="Y118" s="77"/>
      <c r="Z118" s="77"/>
      <c r="AA118" s="77"/>
      <c r="AB118" s="77"/>
      <c r="AC118" s="78" t="e">
        <f aca="false">IFERROR(VLOOKUP(Z118,【参考】数式用!$A$4:$B$57,2,FALSE),"")))</f>
        <v>#N/A</v>
      </c>
      <c r="AD118" s="81"/>
      <c r="AE118" s="82"/>
      <c r="AF118" s="70" t="n">
        <f aca="false">AD118-AE118</f>
        <v>0</v>
      </c>
      <c r="AG118" s="71" t="e">
        <f aca="false">IF(B118="","",IF(AQ118="総合事業","数式を削除して手入力",IFERROR(INDEX(【参考】数式用!$AD$3:$AF$452,MATCH(Q118&amp;V118,【参考】数式用!$AC$3:$AC$452,0),MATCH(VLOOKUP(Z118,【参考】数式用!$AG$2:$AH$56,2,FALSE),【参考】数式用!$AD$2:$AF$2,0)),10)))))))</f>
        <v>#N/A</v>
      </c>
      <c r="AP118" s="73" t="e">
        <f aca="false">IF($L$16="", "", VLOOKUP(Z118,【参考】数式用!$A$2:$O$57,14,FALSE))))</f>
        <v>#N/A</v>
      </c>
      <c r="AQ118" s="26" t="e">
        <f aca="false">VLOOKUP(Z118,【参考】数式用!$A$2:$O$57,15,FALSE))</f>
        <v>#N/A</v>
      </c>
    </row>
    <row r="119" customFormat="false" ht="49.5" hidden="false" customHeight="true" outlineLevel="0" collapsed="false">
      <c r="A119" s="62" t="n">
        <f aca="false">A118+1</f>
        <v>80</v>
      </c>
      <c r="B119" s="74"/>
      <c r="C119" s="74"/>
      <c r="D119" s="74"/>
      <c r="E119" s="74"/>
      <c r="F119" s="74"/>
      <c r="G119" s="74"/>
      <c r="H119" s="74"/>
      <c r="I119" s="74"/>
      <c r="J119" s="74"/>
      <c r="K119" s="74"/>
      <c r="L119" s="75"/>
      <c r="M119" s="75"/>
      <c r="N119" s="75"/>
      <c r="O119" s="75"/>
      <c r="P119" s="75"/>
      <c r="Q119" s="76"/>
      <c r="R119" s="76"/>
      <c r="S119" s="76"/>
      <c r="T119" s="76"/>
      <c r="U119" s="76"/>
      <c r="V119" s="75"/>
      <c r="W119" s="77"/>
      <c r="X119" s="77"/>
      <c r="Y119" s="77"/>
      <c r="Z119" s="77"/>
      <c r="AA119" s="77"/>
      <c r="AB119" s="77"/>
      <c r="AC119" s="78" t="e">
        <f aca="false">IFERROR(VLOOKUP(Z119,【参考】数式用!$A$4:$B$57,2,FALSE),"")))</f>
        <v>#N/A</v>
      </c>
      <c r="AD119" s="81"/>
      <c r="AE119" s="82"/>
      <c r="AF119" s="70" t="n">
        <f aca="false">AD119-AE119</f>
        <v>0</v>
      </c>
      <c r="AG119" s="71" t="e">
        <f aca="false">IF(B119="","",IF(AQ119="総合事業","数式を削除して手入力",IFERROR(INDEX(【参考】数式用!$AD$3:$AF$452,MATCH(Q119&amp;V119,【参考】数式用!$AC$3:$AC$452,0),MATCH(VLOOKUP(Z119,【参考】数式用!$AG$2:$AH$56,2,FALSE),【参考】数式用!$AD$2:$AF$2,0)),10)))))))</f>
        <v>#N/A</v>
      </c>
      <c r="AP119" s="73" t="e">
        <f aca="false">IF($L$16="", "", VLOOKUP(Z119,【参考】数式用!$A$2:$O$57,14,FALSE))))</f>
        <v>#N/A</v>
      </c>
      <c r="AQ119" s="26" t="e">
        <f aca="false">VLOOKUP(Z119,【参考】数式用!$A$2:$O$57,15,FALSE))</f>
        <v>#N/A</v>
      </c>
    </row>
    <row r="120" customFormat="false" ht="49.5" hidden="false" customHeight="true" outlineLevel="0" collapsed="false">
      <c r="A120" s="62" t="n">
        <f aca="false">A119+1</f>
        <v>81</v>
      </c>
      <c r="B120" s="74"/>
      <c r="C120" s="74"/>
      <c r="D120" s="74"/>
      <c r="E120" s="74"/>
      <c r="F120" s="74"/>
      <c r="G120" s="74"/>
      <c r="H120" s="74"/>
      <c r="I120" s="74"/>
      <c r="J120" s="74"/>
      <c r="K120" s="74"/>
      <c r="L120" s="75"/>
      <c r="M120" s="75"/>
      <c r="N120" s="75"/>
      <c r="O120" s="75"/>
      <c r="P120" s="75"/>
      <c r="Q120" s="76"/>
      <c r="R120" s="76"/>
      <c r="S120" s="76"/>
      <c r="T120" s="76"/>
      <c r="U120" s="76"/>
      <c r="V120" s="75"/>
      <c r="W120" s="77"/>
      <c r="X120" s="77"/>
      <c r="Y120" s="77"/>
      <c r="Z120" s="77"/>
      <c r="AA120" s="77"/>
      <c r="AB120" s="77"/>
      <c r="AC120" s="78" t="e">
        <f aca="false">IFERROR(VLOOKUP(Z120,【参考】数式用!$A$4:$B$57,2,FALSE),"")))</f>
        <v>#N/A</v>
      </c>
      <c r="AD120" s="81"/>
      <c r="AE120" s="82"/>
      <c r="AF120" s="70" t="n">
        <f aca="false">AD120-AE120</f>
        <v>0</v>
      </c>
      <c r="AG120" s="71" t="e">
        <f aca="false">IF(B120="","",IF(AQ120="総合事業","数式を削除して手入力",IFERROR(INDEX(【参考】数式用!$AD$3:$AF$452,MATCH(Q120&amp;V120,【参考】数式用!$AC$3:$AC$452,0),MATCH(VLOOKUP(Z120,【参考】数式用!$AG$2:$AH$56,2,FALSE),【参考】数式用!$AD$2:$AF$2,0)),10)))))))</f>
        <v>#N/A</v>
      </c>
      <c r="AP120" s="73" t="e">
        <f aca="false">IF($L$16="", "", VLOOKUP(Z120,【参考】数式用!$A$2:$O$57,14,FALSE))))</f>
        <v>#N/A</v>
      </c>
      <c r="AQ120" s="26" t="e">
        <f aca="false">VLOOKUP(Z120,【参考】数式用!$A$2:$O$57,15,FALSE))</f>
        <v>#N/A</v>
      </c>
    </row>
    <row r="121" customFormat="false" ht="49.5" hidden="false" customHeight="true" outlineLevel="0" collapsed="false">
      <c r="A121" s="62" t="n">
        <f aca="false">A120+1</f>
        <v>82</v>
      </c>
      <c r="B121" s="74"/>
      <c r="C121" s="74"/>
      <c r="D121" s="74"/>
      <c r="E121" s="74"/>
      <c r="F121" s="74"/>
      <c r="G121" s="74"/>
      <c r="H121" s="74"/>
      <c r="I121" s="74"/>
      <c r="J121" s="74"/>
      <c r="K121" s="74"/>
      <c r="L121" s="75"/>
      <c r="M121" s="75"/>
      <c r="N121" s="75"/>
      <c r="O121" s="75"/>
      <c r="P121" s="75"/>
      <c r="Q121" s="76"/>
      <c r="R121" s="76"/>
      <c r="S121" s="76"/>
      <c r="T121" s="76"/>
      <c r="U121" s="76"/>
      <c r="V121" s="75"/>
      <c r="W121" s="77"/>
      <c r="X121" s="77"/>
      <c r="Y121" s="77"/>
      <c r="Z121" s="77"/>
      <c r="AA121" s="77"/>
      <c r="AB121" s="77"/>
      <c r="AC121" s="78" t="e">
        <f aca="false">IFERROR(VLOOKUP(Z121,【参考】数式用!$A$4:$B$57,2,FALSE),"")))</f>
        <v>#N/A</v>
      </c>
      <c r="AD121" s="81"/>
      <c r="AE121" s="82"/>
      <c r="AF121" s="70" t="n">
        <f aca="false">AD121-AE121</f>
        <v>0</v>
      </c>
      <c r="AG121" s="71" t="e">
        <f aca="false">IF(B121="","",IF(AQ121="総合事業","数式を削除して手入力",IFERROR(INDEX(【参考】数式用!$AD$3:$AF$452,MATCH(Q121&amp;V121,【参考】数式用!$AC$3:$AC$452,0),MATCH(VLOOKUP(Z121,【参考】数式用!$AG$2:$AH$56,2,FALSE),【参考】数式用!$AD$2:$AF$2,0)),10)))))))</f>
        <v>#N/A</v>
      </c>
      <c r="AP121" s="73" t="e">
        <f aca="false">IF($L$16="", "", VLOOKUP(Z121,【参考】数式用!$A$2:$O$57,14,FALSE))))</f>
        <v>#N/A</v>
      </c>
      <c r="AQ121" s="26" t="e">
        <f aca="false">VLOOKUP(Z121,【参考】数式用!$A$2:$O$57,15,FALSE))</f>
        <v>#N/A</v>
      </c>
    </row>
    <row r="122" customFormat="false" ht="49.5" hidden="false" customHeight="true" outlineLevel="0" collapsed="false">
      <c r="A122" s="62" t="n">
        <f aca="false">A121+1</f>
        <v>83</v>
      </c>
      <c r="B122" s="74"/>
      <c r="C122" s="74"/>
      <c r="D122" s="74"/>
      <c r="E122" s="74"/>
      <c r="F122" s="74"/>
      <c r="G122" s="74"/>
      <c r="H122" s="74"/>
      <c r="I122" s="74"/>
      <c r="J122" s="74"/>
      <c r="K122" s="74"/>
      <c r="L122" s="75"/>
      <c r="M122" s="75"/>
      <c r="N122" s="75"/>
      <c r="O122" s="75"/>
      <c r="P122" s="75"/>
      <c r="Q122" s="76"/>
      <c r="R122" s="76"/>
      <c r="S122" s="76"/>
      <c r="T122" s="76"/>
      <c r="U122" s="76"/>
      <c r="V122" s="75"/>
      <c r="W122" s="77"/>
      <c r="X122" s="77"/>
      <c r="Y122" s="77"/>
      <c r="Z122" s="77"/>
      <c r="AA122" s="77"/>
      <c r="AB122" s="77"/>
      <c r="AC122" s="78" t="e">
        <f aca="false">IFERROR(VLOOKUP(Z122,【参考】数式用!$A$4:$B$57,2,FALSE),"")))</f>
        <v>#N/A</v>
      </c>
      <c r="AD122" s="81"/>
      <c r="AE122" s="82"/>
      <c r="AF122" s="70" t="n">
        <f aca="false">AD122-AE122</f>
        <v>0</v>
      </c>
      <c r="AG122" s="71" t="e">
        <f aca="false">IF(B122="","",IF(AQ122="総合事業","数式を削除して手入力",IFERROR(INDEX(【参考】数式用!$AD$3:$AF$452,MATCH(Q122&amp;V122,【参考】数式用!$AC$3:$AC$452,0),MATCH(VLOOKUP(Z122,【参考】数式用!$AG$2:$AH$56,2,FALSE),【参考】数式用!$AD$2:$AF$2,0)),10)))))))</f>
        <v>#N/A</v>
      </c>
      <c r="AP122" s="73" t="e">
        <f aca="false">IF($L$16="", "", VLOOKUP(Z122,【参考】数式用!$A$2:$O$57,14,FALSE))))</f>
        <v>#N/A</v>
      </c>
      <c r="AQ122" s="26" t="e">
        <f aca="false">VLOOKUP(Z122,【参考】数式用!$A$2:$O$57,15,FALSE))</f>
        <v>#N/A</v>
      </c>
    </row>
    <row r="123" customFormat="false" ht="49.5" hidden="false" customHeight="true" outlineLevel="0" collapsed="false">
      <c r="A123" s="62" t="n">
        <f aca="false">A122+1</f>
        <v>84</v>
      </c>
      <c r="B123" s="74"/>
      <c r="C123" s="74"/>
      <c r="D123" s="74"/>
      <c r="E123" s="74"/>
      <c r="F123" s="74"/>
      <c r="G123" s="74"/>
      <c r="H123" s="74"/>
      <c r="I123" s="74"/>
      <c r="J123" s="74"/>
      <c r="K123" s="74"/>
      <c r="L123" s="75"/>
      <c r="M123" s="75"/>
      <c r="N123" s="75"/>
      <c r="O123" s="75"/>
      <c r="P123" s="75"/>
      <c r="Q123" s="76"/>
      <c r="R123" s="76"/>
      <c r="S123" s="76"/>
      <c r="T123" s="76"/>
      <c r="U123" s="76"/>
      <c r="V123" s="75"/>
      <c r="W123" s="77"/>
      <c r="X123" s="77"/>
      <c r="Y123" s="77"/>
      <c r="Z123" s="77"/>
      <c r="AA123" s="77"/>
      <c r="AB123" s="77"/>
      <c r="AC123" s="78" t="e">
        <f aca="false">IFERROR(VLOOKUP(Z123,【参考】数式用!$A$4:$B$57,2,FALSE),"")))</f>
        <v>#N/A</v>
      </c>
      <c r="AD123" s="81"/>
      <c r="AE123" s="82"/>
      <c r="AF123" s="70" t="n">
        <f aca="false">AD123-AE123</f>
        <v>0</v>
      </c>
      <c r="AG123" s="71" t="e">
        <f aca="false">IF(B123="","",IF(AQ123="総合事業","数式を削除して手入力",IFERROR(INDEX(【参考】数式用!$AD$3:$AF$452,MATCH(Q123&amp;V123,【参考】数式用!$AC$3:$AC$452,0),MATCH(VLOOKUP(Z123,【参考】数式用!$AG$2:$AH$56,2,FALSE),【参考】数式用!$AD$2:$AF$2,0)),10)))))))</f>
        <v>#N/A</v>
      </c>
      <c r="AP123" s="73" t="e">
        <f aca="false">IF($L$16="", "", VLOOKUP(Z123,【参考】数式用!$A$2:$O$57,14,FALSE))))</f>
        <v>#N/A</v>
      </c>
      <c r="AQ123" s="26" t="e">
        <f aca="false">VLOOKUP(Z123,【参考】数式用!$A$2:$O$57,15,FALSE))</f>
        <v>#N/A</v>
      </c>
    </row>
    <row r="124" customFormat="false" ht="49.5" hidden="false" customHeight="true" outlineLevel="0" collapsed="false">
      <c r="A124" s="62" t="n">
        <f aca="false">A123+1</f>
        <v>85</v>
      </c>
      <c r="B124" s="74"/>
      <c r="C124" s="74"/>
      <c r="D124" s="74"/>
      <c r="E124" s="74"/>
      <c r="F124" s="74"/>
      <c r="G124" s="74"/>
      <c r="H124" s="74"/>
      <c r="I124" s="74"/>
      <c r="J124" s="74"/>
      <c r="K124" s="74"/>
      <c r="L124" s="75"/>
      <c r="M124" s="75"/>
      <c r="N124" s="75"/>
      <c r="O124" s="75"/>
      <c r="P124" s="75"/>
      <c r="Q124" s="76"/>
      <c r="R124" s="76"/>
      <c r="S124" s="76"/>
      <c r="T124" s="76"/>
      <c r="U124" s="76"/>
      <c r="V124" s="75"/>
      <c r="W124" s="77"/>
      <c r="X124" s="77"/>
      <c r="Y124" s="77"/>
      <c r="Z124" s="77"/>
      <c r="AA124" s="77"/>
      <c r="AB124" s="77"/>
      <c r="AC124" s="78" t="e">
        <f aca="false">IFERROR(VLOOKUP(Z124,【参考】数式用!$A$4:$B$57,2,FALSE),"")))</f>
        <v>#N/A</v>
      </c>
      <c r="AD124" s="81"/>
      <c r="AE124" s="82"/>
      <c r="AF124" s="70" t="n">
        <f aca="false">AD124-AE124</f>
        <v>0</v>
      </c>
      <c r="AG124" s="71" t="e">
        <f aca="false">IF(B124="","",IF(AQ124="総合事業","数式を削除して手入力",IFERROR(INDEX(【参考】数式用!$AD$3:$AF$452,MATCH(Q124&amp;V124,【参考】数式用!$AC$3:$AC$452,0),MATCH(VLOOKUP(Z124,【参考】数式用!$AG$2:$AH$56,2,FALSE),【参考】数式用!$AD$2:$AF$2,0)),10)))))))</f>
        <v>#N/A</v>
      </c>
      <c r="AP124" s="73" t="e">
        <f aca="false">IF($L$16="", "", VLOOKUP(Z124,【参考】数式用!$A$2:$O$57,14,FALSE))))</f>
        <v>#N/A</v>
      </c>
      <c r="AQ124" s="26" t="e">
        <f aca="false">VLOOKUP(Z124,【参考】数式用!$A$2:$O$57,15,FALSE))</f>
        <v>#N/A</v>
      </c>
    </row>
    <row r="125" customFormat="false" ht="49.5" hidden="false" customHeight="true" outlineLevel="0" collapsed="false">
      <c r="A125" s="62" t="n">
        <f aca="false">A124+1</f>
        <v>86</v>
      </c>
      <c r="B125" s="74"/>
      <c r="C125" s="74"/>
      <c r="D125" s="74"/>
      <c r="E125" s="74"/>
      <c r="F125" s="74"/>
      <c r="G125" s="74"/>
      <c r="H125" s="74"/>
      <c r="I125" s="74"/>
      <c r="J125" s="74"/>
      <c r="K125" s="74"/>
      <c r="L125" s="75"/>
      <c r="M125" s="75"/>
      <c r="N125" s="75"/>
      <c r="O125" s="75"/>
      <c r="P125" s="75"/>
      <c r="Q125" s="76"/>
      <c r="R125" s="76"/>
      <c r="S125" s="76"/>
      <c r="T125" s="76"/>
      <c r="U125" s="76"/>
      <c r="V125" s="75"/>
      <c r="W125" s="77"/>
      <c r="X125" s="77"/>
      <c r="Y125" s="77"/>
      <c r="Z125" s="77"/>
      <c r="AA125" s="77"/>
      <c r="AB125" s="77"/>
      <c r="AC125" s="78" t="e">
        <f aca="false">IFERROR(VLOOKUP(Z125,【参考】数式用!$A$4:$B$57,2,FALSE),"")))</f>
        <v>#N/A</v>
      </c>
      <c r="AD125" s="81"/>
      <c r="AE125" s="82"/>
      <c r="AF125" s="70" t="n">
        <f aca="false">AD125-AE125</f>
        <v>0</v>
      </c>
      <c r="AG125" s="71" t="e">
        <f aca="false">IF(B125="","",IF(AQ125="総合事業","数式を削除して手入力",IFERROR(INDEX(【参考】数式用!$AD$3:$AF$452,MATCH(Q125&amp;V125,【参考】数式用!$AC$3:$AC$452,0),MATCH(VLOOKUP(Z125,【参考】数式用!$AG$2:$AH$56,2,FALSE),【参考】数式用!$AD$2:$AF$2,0)),10)))))))</f>
        <v>#N/A</v>
      </c>
      <c r="AP125" s="73" t="e">
        <f aca="false">IF($L$16="", "", VLOOKUP(Z125,【参考】数式用!$A$2:$O$57,14,FALSE))))</f>
        <v>#N/A</v>
      </c>
      <c r="AQ125" s="26" t="e">
        <f aca="false">VLOOKUP(Z125,【参考】数式用!$A$2:$O$57,15,FALSE))</f>
        <v>#N/A</v>
      </c>
    </row>
    <row r="126" customFormat="false" ht="49.5" hidden="false" customHeight="true" outlineLevel="0" collapsed="false">
      <c r="A126" s="62" t="n">
        <f aca="false">A125+1</f>
        <v>87</v>
      </c>
      <c r="B126" s="74"/>
      <c r="C126" s="74"/>
      <c r="D126" s="74"/>
      <c r="E126" s="74"/>
      <c r="F126" s="74"/>
      <c r="G126" s="74"/>
      <c r="H126" s="74"/>
      <c r="I126" s="74"/>
      <c r="J126" s="74"/>
      <c r="K126" s="74"/>
      <c r="L126" s="75"/>
      <c r="M126" s="75"/>
      <c r="N126" s="75"/>
      <c r="O126" s="75"/>
      <c r="P126" s="75"/>
      <c r="Q126" s="76"/>
      <c r="R126" s="76"/>
      <c r="S126" s="76"/>
      <c r="T126" s="76"/>
      <c r="U126" s="76"/>
      <c r="V126" s="75"/>
      <c r="W126" s="77"/>
      <c r="X126" s="77"/>
      <c r="Y126" s="77"/>
      <c r="Z126" s="77"/>
      <c r="AA126" s="77"/>
      <c r="AB126" s="77"/>
      <c r="AC126" s="78" t="e">
        <f aca="false">IFERROR(VLOOKUP(Z126,【参考】数式用!$A$4:$B$57,2,FALSE),"")))</f>
        <v>#N/A</v>
      </c>
      <c r="AD126" s="81"/>
      <c r="AE126" s="82"/>
      <c r="AF126" s="70" t="n">
        <f aca="false">AD126-AE126</f>
        <v>0</v>
      </c>
      <c r="AG126" s="71" t="e">
        <f aca="false">IF(B126="","",IF(AQ126="総合事業","数式を削除して手入力",IFERROR(INDEX(【参考】数式用!$AD$3:$AF$452,MATCH(Q126&amp;V126,【参考】数式用!$AC$3:$AC$452,0),MATCH(VLOOKUP(Z126,【参考】数式用!$AG$2:$AH$56,2,FALSE),【参考】数式用!$AD$2:$AF$2,0)),10)))))))</f>
        <v>#N/A</v>
      </c>
      <c r="AP126" s="73" t="e">
        <f aca="false">IF($L$16="", "", VLOOKUP(Z126,【参考】数式用!$A$2:$O$57,14,FALSE))))</f>
        <v>#N/A</v>
      </c>
      <c r="AQ126" s="26" t="e">
        <f aca="false">VLOOKUP(Z126,【参考】数式用!$A$2:$O$57,15,FALSE))</f>
        <v>#N/A</v>
      </c>
    </row>
    <row r="127" customFormat="false" ht="49.5" hidden="false" customHeight="true" outlineLevel="0" collapsed="false">
      <c r="A127" s="62" t="n">
        <f aca="false">A126+1</f>
        <v>88</v>
      </c>
      <c r="B127" s="74"/>
      <c r="C127" s="74"/>
      <c r="D127" s="74"/>
      <c r="E127" s="74"/>
      <c r="F127" s="74"/>
      <c r="G127" s="74"/>
      <c r="H127" s="74"/>
      <c r="I127" s="74"/>
      <c r="J127" s="74"/>
      <c r="K127" s="74"/>
      <c r="L127" s="75"/>
      <c r="M127" s="75"/>
      <c r="N127" s="75"/>
      <c r="O127" s="75"/>
      <c r="P127" s="75"/>
      <c r="Q127" s="76"/>
      <c r="R127" s="76"/>
      <c r="S127" s="76"/>
      <c r="T127" s="76"/>
      <c r="U127" s="76"/>
      <c r="V127" s="75"/>
      <c r="W127" s="77"/>
      <c r="X127" s="77"/>
      <c r="Y127" s="77"/>
      <c r="Z127" s="77"/>
      <c r="AA127" s="77"/>
      <c r="AB127" s="77"/>
      <c r="AC127" s="78" t="e">
        <f aca="false">IFERROR(VLOOKUP(Z127,【参考】数式用!$A$4:$B$57,2,FALSE),"")))</f>
        <v>#N/A</v>
      </c>
      <c r="AD127" s="81"/>
      <c r="AE127" s="82"/>
      <c r="AF127" s="70" t="n">
        <f aca="false">AD127-AE127</f>
        <v>0</v>
      </c>
      <c r="AG127" s="71" t="e">
        <f aca="false">IF(B127="","",IF(AQ127="総合事業","数式を削除して手入力",IFERROR(INDEX(【参考】数式用!$AD$3:$AF$452,MATCH(Q127&amp;V127,【参考】数式用!$AC$3:$AC$452,0),MATCH(VLOOKUP(Z127,【参考】数式用!$AG$2:$AH$56,2,FALSE),【参考】数式用!$AD$2:$AF$2,0)),10)))))))</f>
        <v>#N/A</v>
      </c>
      <c r="AP127" s="73" t="e">
        <f aca="false">IF($L$16="", "", VLOOKUP(Z127,【参考】数式用!$A$2:$O$57,14,FALSE))))</f>
        <v>#N/A</v>
      </c>
      <c r="AQ127" s="26" t="e">
        <f aca="false">VLOOKUP(Z127,【参考】数式用!$A$2:$O$57,15,FALSE))</f>
        <v>#N/A</v>
      </c>
    </row>
    <row r="128" customFormat="false" ht="49.5" hidden="false" customHeight="true" outlineLevel="0" collapsed="false">
      <c r="A128" s="62" t="n">
        <f aca="false">A127+1</f>
        <v>89</v>
      </c>
      <c r="B128" s="74"/>
      <c r="C128" s="74"/>
      <c r="D128" s="74"/>
      <c r="E128" s="74"/>
      <c r="F128" s="74"/>
      <c r="G128" s="74"/>
      <c r="H128" s="74"/>
      <c r="I128" s="74"/>
      <c r="J128" s="74"/>
      <c r="K128" s="74"/>
      <c r="L128" s="75"/>
      <c r="M128" s="75"/>
      <c r="N128" s="75"/>
      <c r="O128" s="75"/>
      <c r="P128" s="75"/>
      <c r="Q128" s="76"/>
      <c r="R128" s="76"/>
      <c r="S128" s="76"/>
      <c r="T128" s="76"/>
      <c r="U128" s="76"/>
      <c r="V128" s="75"/>
      <c r="W128" s="77"/>
      <c r="X128" s="77"/>
      <c r="Y128" s="77"/>
      <c r="Z128" s="77"/>
      <c r="AA128" s="77"/>
      <c r="AB128" s="77"/>
      <c r="AC128" s="78" t="e">
        <f aca="false">IFERROR(VLOOKUP(Z128,【参考】数式用!$A$4:$B$57,2,FALSE),"")))</f>
        <v>#N/A</v>
      </c>
      <c r="AD128" s="81"/>
      <c r="AE128" s="82"/>
      <c r="AF128" s="70" t="n">
        <f aca="false">AD128-AE128</f>
        <v>0</v>
      </c>
      <c r="AG128" s="71" t="e">
        <f aca="false">IF(B128="","",IF(AQ128="総合事業","数式を削除して手入力",IFERROR(INDEX(【参考】数式用!$AD$3:$AF$452,MATCH(Q128&amp;V128,【参考】数式用!$AC$3:$AC$452,0),MATCH(VLOOKUP(Z128,【参考】数式用!$AG$2:$AH$56,2,FALSE),【参考】数式用!$AD$2:$AF$2,0)),10)))))))</f>
        <v>#N/A</v>
      </c>
      <c r="AP128" s="73" t="e">
        <f aca="false">IF($L$16="", "", VLOOKUP(Z128,【参考】数式用!$A$2:$O$57,14,FALSE))))</f>
        <v>#N/A</v>
      </c>
      <c r="AQ128" s="26" t="e">
        <f aca="false">VLOOKUP(Z128,【参考】数式用!$A$2:$O$57,15,FALSE))</f>
        <v>#N/A</v>
      </c>
    </row>
    <row r="129" customFormat="false" ht="49.5" hidden="false" customHeight="true" outlineLevel="0" collapsed="false">
      <c r="A129" s="62" t="n">
        <f aca="false">A128+1</f>
        <v>90</v>
      </c>
      <c r="B129" s="74"/>
      <c r="C129" s="74"/>
      <c r="D129" s="74"/>
      <c r="E129" s="74"/>
      <c r="F129" s="74"/>
      <c r="G129" s="74"/>
      <c r="H129" s="74"/>
      <c r="I129" s="74"/>
      <c r="J129" s="74"/>
      <c r="K129" s="74"/>
      <c r="L129" s="75"/>
      <c r="M129" s="75"/>
      <c r="N129" s="75"/>
      <c r="O129" s="75"/>
      <c r="P129" s="75"/>
      <c r="Q129" s="76"/>
      <c r="R129" s="76"/>
      <c r="S129" s="76"/>
      <c r="T129" s="76"/>
      <c r="U129" s="76"/>
      <c r="V129" s="75"/>
      <c r="W129" s="77"/>
      <c r="X129" s="77"/>
      <c r="Y129" s="77"/>
      <c r="Z129" s="77"/>
      <c r="AA129" s="77"/>
      <c r="AB129" s="77"/>
      <c r="AC129" s="78" t="e">
        <f aca="false">IFERROR(VLOOKUP(Z129,【参考】数式用!$A$4:$B$57,2,FALSE),"")))</f>
        <v>#N/A</v>
      </c>
      <c r="AD129" s="81"/>
      <c r="AE129" s="82"/>
      <c r="AF129" s="70" t="n">
        <f aca="false">AD129-AE129</f>
        <v>0</v>
      </c>
      <c r="AG129" s="71" t="e">
        <f aca="false">IF(B129="","",IF(AQ129="総合事業","数式を削除して手入力",IFERROR(INDEX(【参考】数式用!$AD$3:$AF$452,MATCH(Q129&amp;V129,【参考】数式用!$AC$3:$AC$452,0),MATCH(VLOOKUP(Z129,【参考】数式用!$AG$2:$AH$56,2,FALSE),【参考】数式用!$AD$2:$AF$2,0)),10)))))))</f>
        <v>#N/A</v>
      </c>
      <c r="AP129" s="73" t="e">
        <f aca="false">IF($L$16="", "", VLOOKUP(Z129,【参考】数式用!$A$2:$O$57,14,FALSE))))</f>
        <v>#N/A</v>
      </c>
      <c r="AQ129" s="26" t="e">
        <f aca="false">VLOOKUP(Z129,【参考】数式用!$A$2:$O$57,15,FALSE))</f>
        <v>#N/A</v>
      </c>
    </row>
    <row r="130" customFormat="false" ht="49.5" hidden="false" customHeight="true" outlineLevel="0" collapsed="false">
      <c r="A130" s="62" t="n">
        <f aca="false">A129+1</f>
        <v>91</v>
      </c>
      <c r="B130" s="74"/>
      <c r="C130" s="74"/>
      <c r="D130" s="74"/>
      <c r="E130" s="74"/>
      <c r="F130" s="74"/>
      <c r="G130" s="74"/>
      <c r="H130" s="74"/>
      <c r="I130" s="74"/>
      <c r="J130" s="74"/>
      <c r="K130" s="74"/>
      <c r="L130" s="75"/>
      <c r="M130" s="75"/>
      <c r="N130" s="75"/>
      <c r="O130" s="75"/>
      <c r="P130" s="75"/>
      <c r="Q130" s="76"/>
      <c r="R130" s="76"/>
      <c r="S130" s="76"/>
      <c r="T130" s="76"/>
      <c r="U130" s="76"/>
      <c r="V130" s="75"/>
      <c r="W130" s="77"/>
      <c r="X130" s="77"/>
      <c r="Y130" s="77"/>
      <c r="Z130" s="77"/>
      <c r="AA130" s="77"/>
      <c r="AB130" s="77"/>
      <c r="AC130" s="78" t="e">
        <f aca="false">IFERROR(VLOOKUP(Z130,【参考】数式用!$A$4:$B$57,2,FALSE),"")))</f>
        <v>#N/A</v>
      </c>
      <c r="AD130" s="81"/>
      <c r="AE130" s="82"/>
      <c r="AF130" s="70" t="n">
        <f aca="false">AD130-AE130</f>
        <v>0</v>
      </c>
      <c r="AG130" s="71" t="e">
        <f aca="false">IF(B130="","",IF(AQ130="総合事業","数式を削除して手入力",IFERROR(INDEX(【参考】数式用!$AD$3:$AF$452,MATCH(Q130&amp;V130,【参考】数式用!$AC$3:$AC$452,0),MATCH(VLOOKUP(Z130,【参考】数式用!$AG$2:$AH$56,2,FALSE),【参考】数式用!$AD$2:$AF$2,0)),10)))))))</f>
        <v>#N/A</v>
      </c>
      <c r="AP130" s="73" t="e">
        <f aca="false">IF($L$16="", "", VLOOKUP(Z130,【参考】数式用!$A$2:$O$57,14,FALSE))))</f>
        <v>#N/A</v>
      </c>
      <c r="AQ130" s="26" t="e">
        <f aca="false">VLOOKUP(Z130,【参考】数式用!$A$2:$O$57,15,FALSE))</f>
        <v>#N/A</v>
      </c>
    </row>
    <row r="131" customFormat="false" ht="49.5" hidden="false" customHeight="true" outlineLevel="0" collapsed="false">
      <c r="A131" s="62" t="n">
        <f aca="false">A130+1</f>
        <v>92</v>
      </c>
      <c r="B131" s="74"/>
      <c r="C131" s="74"/>
      <c r="D131" s="74"/>
      <c r="E131" s="74"/>
      <c r="F131" s="74"/>
      <c r="G131" s="74"/>
      <c r="H131" s="74"/>
      <c r="I131" s="74"/>
      <c r="J131" s="74"/>
      <c r="K131" s="74"/>
      <c r="L131" s="75"/>
      <c r="M131" s="75"/>
      <c r="N131" s="75"/>
      <c r="O131" s="75"/>
      <c r="P131" s="75"/>
      <c r="Q131" s="76"/>
      <c r="R131" s="76"/>
      <c r="S131" s="76"/>
      <c r="T131" s="76"/>
      <c r="U131" s="76"/>
      <c r="V131" s="75"/>
      <c r="W131" s="77"/>
      <c r="X131" s="77"/>
      <c r="Y131" s="77"/>
      <c r="Z131" s="77"/>
      <c r="AA131" s="77"/>
      <c r="AB131" s="77"/>
      <c r="AC131" s="78" t="e">
        <f aca="false">IFERROR(VLOOKUP(Z131,【参考】数式用!$A$4:$B$57,2,FALSE),"")))</f>
        <v>#N/A</v>
      </c>
      <c r="AD131" s="81"/>
      <c r="AE131" s="82"/>
      <c r="AF131" s="70" t="n">
        <f aca="false">AD131-AE131</f>
        <v>0</v>
      </c>
      <c r="AG131" s="71" t="e">
        <f aca="false">IF(B131="","",IF(AQ131="総合事業","数式を削除して手入力",IFERROR(INDEX(【参考】数式用!$AD$3:$AF$452,MATCH(Q131&amp;V131,【参考】数式用!$AC$3:$AC$452,0),MATCH(VLOOKUP(Z131,【参考】数式用!$AG$2:$AH$56,2,FALSE),【参考】数式用!$AD$2:$AF$2,0)),10)))))))</f>
        <v>#N/A</v>
      </c>
      <c r="AP131" s="73" t="e">
        <f aca="false">IF($L$16="", "", VLOOKUP(Z131,【参考】数式用!$A$2:$O$57,14,FALSE))))</f>
        <v>#N/A</v>
      </c>
      <c r="AQ131" s="26" t="e">
        <f aca="false">VLOOKUP(Z131,【参考】数式用!$A$2:$O$57,15,FALSE))</f>
        <v>#N/A</v>
      </c>
    </row>
    <row r="132" customFormat="false" ht="49.5" hidden="false" customHeight="true" outlineLevel="0" collapsed="false">
      <c r="A132" s="62" t="n">
        <f aca="false">A131+1</f>
        <v>93</v>
      </c>
      <c r="B132" s="74"/>
      <c r="C132" s="74"/>
      <c r="D132" s="74"/>
      <c r="E132" s="74"/>
      <c r="F132" s="74"/>
      <c r="G132" s="74"/>
      <c r="H132" s="74"/>
      <c r="I132" s="74"/>
      <c r="J132" s="74"/>
      <c r="K132" s="74"/>
      <c r="L132" s="75"/>
      <c r="M132" s="75"/>
      <c r="N132" s="75"/>
      <c r="O132" s="75"/>
      <c r="P132" s="75"/>
      <c r="Q132" s="76"/>
      <c r="R132" s="76"/>
      <c r="S132" s="76"/>
      <c r="T132" s="76"/>
      <c r="U132" s="76"/>
      <c r="V132" s="75"/>
      <c r="W132" s="77"/>
      <c r="X132" s="77"/>
      <c r="Y132" s="77"/>
      <c r="Z132" s="77"/>
      <c r="AA132" s="77"/>
      <c r="AB132" s="77"/>
      <c r="AC132" s="78" t="e">
        <f aca="false">IFERROR(VLOOKUP(Z132,【参考】数式用!$A$4:$B$57,2,FALSE),"")))</f>
        <v>#N/A</v>
      </c>
      <c r="AD132" s="81"/>
      <c r="AE132" s="82"/>
      <c r="AF132" s="70" t="n">
        <f aca="false">AD132-AE132</f>
        <v>0</v>
      </c>
      <c r="AG132" s="71" t="e">
        <f aca="false">IF(B132="","",IF(AQ132="総合事業","数式を削除して手入力",IFERROR(INDEX(【参考】数式用!$AD$3:$AF$452,MATCH(Q132&amp;V132,【参考】数式用!$AC$3:$AC$452,0),MATCH(VLOOKUP(Z132,【参考】数式用!$AG$2:$AH$56,2,FALSE),【参考】数式用!$AD$2:$AF$2,0)),10)))))))</f>
        <v>#N/A</v>
      </c>
      <c r="AP132" s="73" t="e">
        <f aca="false">IF($L$16="", "", VLOOKUP(Z132,【参考】数式用!$A$2:$O$57,14,FALSE))))</f>
        <v>#N/A</v>
      </c>
      <c r="AQ132" s="26" t="e">
        <f aca="false">VLOOKUP(Z132,【参考】数式用!$A$2:$O$57,15,FALSE))</f>
        <v>#N/A</v>
      </c>
    </row>
    <row r="133" customFormat="false" ht="49.5" hidden="false" customHeight="true" outlineLevel="0" collapsed="false">
      <c r="A133" s="62" t="n">
        <f aca="false">A132+1</f>
        <v>94</v>
      </c>
      <c r="B133" s="74"/>
      <c r="C133" s="74"/>
      <c r="D133" s="74"/>
      <c r="E133" s="74"/>
      <c r="F133" s="74"/>
      <c r="G133" s="74"/>
      <c r="H133" s="74"/>
      <c r="I133" s="74"/>
      <c r="J133" s="74"/>
      <c r="K133" s="74"/>
      <c r="L133" s="75"/>
      <c r="M133" s="75"/>
      <c r="N133" s="75"/>
      <c r="O133" s="75"/>
      <c r="P133" s="75"/>
      <c r="Q133" s="76"/>
      <c r="R133" s="76"/>
      <c r="S133" s="76"/>
      <c r="T133" s="76"/>
      <c r="U133" s="76"/>
      <c r="V133" s="75"/>
      <c r="W133" s="77"/>
      <c r="X133" s="77"/>
      <c r="Y133" s="77"/>
      <c r="Z133" s="77"/>
      <c r="AA133" s="77"/>
      <c r="AB133" s="77"/>
      <c r="AC133" s="78" t="e">
        <f aca="false">IFERROR(VLOOKUP(Z133,【参考】数式用!$A$4:$B$57,2,FALSE),"")))</f>
        <v>#N/A</v>
      </c>
      <c r="AD133" s="81"/>
      <c r="AE133" s="82"/>
      <c r="AF133" s="70" t="n">
        <f aca="false">AD133-AE133</f>
        <v>0</v>
      </c>
      <c r="AG133" s="71" t="e">
        <f aca="false">IF(B133="","",IF(AQ133="総合事業","数式を削除して手入力",IFERROR(INDEX(【参考】数式用!$AD$3:$AF$452,MATCH(Q133&amp;V133,【参考】数式用!$AC$3:$AC$452,0),MATCH(VLOOKUP(Z133,【参考】数式用!$AG$2:$AH$56,2,FALSE),【参考】数式用!$AD$2:$AF$2,0)),10)))))))</f>
        <v>#N/A</v>
      </c>
      <c r="AP133" s="73" t="e">
        <f aca="false">IF($L$16="", "", VLOOKUP(Z133,【参考】数式用!$A$2:$O$57,14,FALSE))))</f>
        <v>#N/A</v>
      </c>
      <c r="AQ133" s="26" t="e">
        <f aca="false">VLOOKUP(Z133,【参考】数式用!$A$2:$O$57,15,FALSE))</f>
        <v>#N/A</v>
      </c>
    </row>
    <row r="134" customFormat="false" ht="49.5" hidden="false" customHeight="true" outlineLevel="0" collapsed="false">
      <c r="A134" s="62" t="n">
        <f aca="false">A133+1</f>
        <v>95</v>
      </c>
      <c r="B134" s="74"/>
      <c r="C134" s="74"/>
      <c r="D134" s="74"/>
      <c r="E134" s="74"/>
      <c r="F134" s="74"/>
      <c r="G134" s="74"/>
      <c r="H134" s="74"/>
      <c r="I134" s="74"/>
      <c r="J134" s="74"/>
      <c r="K134" s="74"/>
      <c r="L134" s="75"/>
      <c r="M134" s="75"/>
      <c r="N134" s="75"/>
      <c r="O134" s="75"/>
      <c r="P134" s="75"/>
      <c r="Q134" s="76"/>
      <c r="R134" s="76"/>
      <c r="S134" s="76"/>
      <c r="T134" s="76"/>
      <c r="U134" s="76"/>
      <c r="V134" s="75"/>
      <c r="W134" s="77"/>
      <c r="X134" s="77"/>
      <c r="Y134" s="77"/>
      <c r="Z134" s="77"/>
      <c r="AA134" s="77"/>
      <c r="AB134" s="77"/>
      <c r="AC134" s="78" t="e">
        <f aca="false">IFERROR(VLOOKUP(Z134,【参考】数式用!$A$4:$B$57,2,FALSE),"")))</f>
        <v>#N/A</v>
      </c>
      <c r="AD134" s="81"/>
      <c r="AE134" s="82"/>
      <c r="AF134" s="70" t="n">
        <f aca="false">AD134-AE134</f>
        <v>0</v>
      </c>
      <c r="AG134" s="71" t="e">
        <f aca="false">IF(B134="","",IF(AQ134="総合事業","数式を削除して手入力",IFERROR(INDEX(【参考】数式用!$AD$3:$AF$452,MATCH(Q134&amp;V134,【参考】数式用!$AC$3:$AC$452,0),MATCH(VLOOKUP(Z134,【参考】数式用!$AG$2:$AH$56,2,FALSE),【参考】数式用!$AD$2:$AF$2,0)),10)))))))</f>
        <v>#N/A</v>
      </c>
      <c r="AP134" s="73" t="e">
        <f aca="false">IF($L$16="", "", VLOOKUP(Z134,【参考】数式用!$A$2:$O$57,14,FALSE))))</f>
        <v>#N/A</v>
      </c>
      <c r="AQ134" s="26" t="e">
        <f aca="false">VLOOKUP(Z134,【参考】数式用!$A$2:$O$57,15,FALSE))</f>
        <v>#N/A</v>
      </c>
    </row>
    <row r="135" customFormat="false" ht="49.5" hidden="false" customHeight="true" outlineLevel="0" collapsed="false">
      <c r="A135" s="62" t="n">
        <f aca="false">A134+1</f>
        <v>96</v>
      </c>
      <c r="B135" s="74"/>
      <c r="C135" s="74"/>
      <c r="D135" s="74"/>
      <c r="E135" s="74"/>
      <c r="F135" s="74"/>
      <c r="G135" s="74"/>
      <c r="H135" s="74"/>
      <c r="I135" s="74"/>
      <c r="J135" s="74"/>
      <c r="K135" s="74"/>
      <c r="L135" s="75"/>
      <c r="M135" s="75"/>
      <c r="N135" s="75"/>
      <c r="O135" s="75"/>
      <c r="P135" s="75"/>
      <c r="Q135" s="76"/>
      <c r="R135" s="76"/>
      <c r="S135" s="76"/>
      <c r="T135" s="76"/>
      <c r="U135" s="76"/>
      <c r="V135" s="75"/>
      <c r="W135" s="77"/>
      <c r="X135" s="77"/>
      <c r="Y135" s="77"/>
      <c r="Z135" s="77"/>
      <c r="AA135" s="77"/>
      <c r="AB135" s="77"/>
      <c r="AC135" s="78" t="e">
        <f aca="false">IFERROR(VLOOKUP(Z135,【参考】数式用!$A$4:$B$57,2,FALSE),"")))</f>
        <v>#N/A</v>
      </c>
      <c r="AD135" s="81"/>
      <c r="AE135" s="82"/>
      <c r="AF135" s="70" t="n">
        <f aca="false">AD135-AE135</f>
        <v>0</v>
      </c>
      <c r="AG135" s="71" t="e">
        <f aca="false">IF(B135="","",IF(AQ135="総合事業","数式を削除して手入力",IFERROR(INDEX(【参考】数式用!$AD$3:$AF$452,MATCH(Q135&amp;V135,【参考】数式用!$AC$3:$AC$452,0),MATCH(VLOOKUP(Z135,【参考】数式用!$AG$2:$AH$56,2,FALSE),【参考】数式用!$AD$2:$AF$2,0)),10)))))))</f>
        <v>#N/A</v>
      </c>
      <c r="AP135" s="73" t="e">
        <f aca="false">IF($L$16="", "", VLOOKUP(Z135,【参考】数式用!$A$2:$O$57,14,FALSE))))</f>
        <v>#N/A</v>
      </c>
      <c r="AQ135" s="26" t="e">
        <f aca="false">VLOOKUP(Z135,【参考】数式用!$A$2:$O$57,15,FALSE))</f>
        <v>#N/A</v>
      </c>
    </row>
    <row r="136" customFormat="false" ht="49.5" hidden="false" customHeight="true" outlineLevel="0" collapsed="false">
      <c r="A136" s="62" t="n">
        <f aca="false">A135+1</f>
        <v>97</v>
      </c>
      <c r="B136" s="74"/>
      <c r="C136" s="74"/>
      <c r="D136" s="74"/>
      <c r="E136" s="74"/>
      <c r="F136" s="74"/>
      <c r="G136" s="74"/>
      <c r="H136" s="74"/>
      <c r="I136" s="74"/>
      <c r="J136" s="74"/>
      <c r="K136" s="74"/>
      <c r="L136" s="75"/>
      <c r="M136" s="75"/>
      <c r="N136" s="75"/>
      <c r="O136" s="75"/>
      <c r="P136" s="75"/>
      <c r="Q136" s="76"/>
      <c r="R136" s="76"/>
      <c r="S136" s="76"/>
      <c r="T136" s="76"/>
      <c r="U136" s="76"/>
      <c r="V136" s="75"/>
      <c r="W136" s="77"/>
      <c r="X136" s="77"/>
      <c r="Y136" s="77"/>
      <c r="Z136" s="77"/>
      <c r="AA136" s="77"/>
      <c r="AB136" s="77"/>
      <c r="AC136" s="78" t="e">
        <f aca="false">IFERROR(VLOOKUP(Z136,【参考】数式用!$A$4:$B$57,2,FALSE),"")))</f>
        <v>#N/A</v>
      </c>
      <c r="AD136" s="81"/>
      <c r="AE136" s="82"/>
      <c r="AF136" s="70" t="n">
        <f aca="false">AD136-AE136</f>
        <v>0</v>
      </c>
      <c r="AG136" s="71" t="e">
        <f aca="false">IF(B136="","",IF(AQ136="総合事業","数式を削除して手入力",IFERROR(INDEX(【参考】数式用!$AD$3:$AF$452,MATCH(Q136&amp;V136,【参考】数式用!$AC$3:$AC$452,0),MATCH(VLOOKUP(Z136,【参考】数式用!$AG$2:$AH$56,2,FALSE),【参考】数式用!$AD$2:$AF$2,0)),10)))))))</f>
        <v>#N/A</v>
      </c>
      <c r="AP136" s="73" t="e">
        <f aca="false">IF($L$16="", "", VLOOKUP(Z136,【参考】数式用!$A$2:$O$57,14,FALSE))))</f>
        <v>#N/A</v>
      </c>
      <c r="AQ136" s="26" t="e">
        <f aca="false">VLOOKUP(Z136,【参考】数式用!$A$2:$O$57,15,FALSE))</f>
        <v>#N/A</v>
      </c>
    </row>
    <row r="137" customFormat="false" ht="49.5" hidden="false" customHeight="true" outlineLevel="0" collapsed="false">
      <c r="A137" s="62" t="n">
        <f aca="false">A136+1</f>
        <v>98</v>
      </c>
      <c r="B137" s="74"/>
      <c r="C137" s="74"/>
      <c r="D137" s="74"/>
      <c r="E137" s="74"/>
      <c r="F137" s="74"/>
      <c r="G137" s="74"/>
      <c r="H137" s="74"/>
      <c r="I137" s="74"/>
      <c r="J137" s="74"/>
      <c r="K137" s="74"/>
      <c r="L137" s="75"/>
      <c r="M137" s="75"/>
      <c r="N137" s="75"/>
      <c r="O137" s="75"/>
      <c r="P137" s="75"/>
      <c r="Q137" s="76"/>
      <c r="R137" s="76"/>
      <c r="S137" s="76"/>
      <c r="T137" s="76"/>
      <c r="U137" s="76"/>
      <c r="V137" s="75"/>
      <c r="W137" s="77"/>
      <c r="X137" s="77"/>
      <c r="Y137" s="77"/>
      <c r="Z137" s="77"/>
      <c r="AA137" s="77"/>
      <c r="AB137" s="77"/>
      <c r="AC137" s="78" t="e">
        <f aca="false">IFERROR(VLOOKUP(Z137,【参考】数式用!$A$4:$B$57,2,FALSE),"")))</f>
        <v>#N/A</v>
      </c>
      <c r="AD137" s="81"/>
      <c r="AE137" s="82"/>
      <c r="AF137" s="70" t="n">
        <f aca="false">AD137-AE137</f>
        <v>0</v>
      </c>
      <c r="AG137" s="71" t="e">
        <f aca="false">IF(B137="","",IF(AQ137="総合事業","数式を削除して手入力",IFERROR(INDEX(【参考】数式用!$AD$3:$AF$452,MATCH(Q137&amp;V137,【参考】数式用!$AC$3:$AC$452,0),MATCH(VLOOKUP(Z137,【参考】数式用!$AG$2:$AH$56,2,FALSE),【参考】数式用!$AD$2:$AF$2,0)),10)))))))</f>
        <v>#N/A</v>
      </c>
      <c r="AP137" s="73" t="e">
        <f aca="false">IF($L$16="", "", VLOOKUP(Z137,【参考】数式用!$A$2:$O$57,14,FALSE))))</f>
        <v>#N/A</v>
      </c>
      <c r="AQ137" s="26" t="e">
        <f aca="false">VLOOKUP(Z137,【参考】数式用!$A$2:$O$57,15,FALSE))</f>
        <v>#N/A</v>
      </c>
    </row>
    <row r="138" customFormat="false" ht="49.5" hidden="false" customHeight="true" outlineLevel="0" collapsed="false">
      <c r="A138" s="62" t="n">
        <f aca="false">A137+1</f>
        <v>99</v>
      </c>
      <c r="B138" s="74"/>
      <c r="C138" s="74"/>
      <c r="D138" s="74"/>
      <c r="E138" s="74"/>
      <c r="F138" s="74"/>
      <c r="G138" s="74"/>
      <c r="H138" s="74"/>
      <c r="I138" s="74"/>
      <c r="J138" s="74"/>
      <c r="K138" s="74"/>
      <c r="L138" s="75"/>
      <c r="M138" s="75"/>
      <c r="N138" s="75"/>
      <c r="O138" s="75"/>
      <c r="P138" s="75"/>
      <c r="Q138" s="76"/>
      <c r="R138" s="76"/>
      <c r="S138" s="76"/>
      <c r="T138" s="76"/>
      <c r="U138" s="76"/>
      <c r="V138" s="75"/>
      <c r="W138" s="77"/>
      <c r="X138" s="77"/>
      <c r="Y138" s="77"/>
      <c r="Z138" s="77"/>
      <c r="AA138" s="77"/>
      <c r="AB138" s="77"/>
      <c r="AC138" s="78" t="e">
        <f aca="false">IFERROR(VLOOKUP(Z138,【参考】数式用!$A$4:$B$57,2,FALSE),"")))</f>
        <v>#N/A</v>
      </c>
      <c r="AD138" s="81"/>
      <c r="AE138" s="82"/>
      <c r="AF138" s="70" t="n">
        <f aca="false">AD138-AE138</f>
        <v>0</v>
      </c>
      <c r="AG138" s="71" t="e">
        <f aca="false">IF(B138="","",IF(AQ138="総合事業","数式を削除して手入力",IFERROR(INDEX(【参考】数式用!$AD$3:$AF$452,MATCH(Q138&amp;V138,【参考】数式用!$AC$3:$AC$452,0),MATCH(VLOOKUP(Z138,【参考】数式用!$AG$2:$AH$56,2,FALSE),【参考】数式用!$AD$2:$AF$2,0)),10)))))))</f>
        <v>#N/A</v>
      </c>
      <c r="AP138" s="73" t="e">
        <f aca="false">IF($L$16="", "", VLOOKUP(Z138,【参考】数式用!$A$2:$O$57,14,FALSE))))</f>
        <v>#N/A</v>
      </c>
      <c r="AQ138" s="26" t="e">
        <f aca="false">VLOOKUP(Z138,【参考】数式用!$A$2:$O$57,15,FALSE))</f>
        <v>#N/A</v>
      </c>
    </row>
    <row r="139" customFormat="false" ht="49.5" hidden="false" customHeight="true" outlineLevel="0" collapsed="false">
      <c r="A139" s="62" t="n">
        <f aca="false">A138+1</f>
        <v>100</v>
      </c>
      <c r="B139" s="74"/>
      <c r="C139" s="74"/>
      <c r="D139" s="74"/>
      <c r="E139" s="74"/>
      <c r="F139" s="74"/>
      <c r="G139" s="74"/>
      <c r="H139" s="74"/>
      <c r="I139" s="74"/>
      <c r="J139" s="74"/>
      <c r="K139" s="74"/>
      <c r="L139" s="75"/>
      <c r="M139" s="75"/>
      <c r="N139" s="75"/>
      <c r="O139" s="75"/>
      <c r="P139" s="75"/>
      <c r="Q139" s="76"/>
      <c r="R139" s="76"/>
      <c r="S139" s="76"/>
      <c r="T139" s="76"/>
      <c r="U139" s="76"/>
      <c r="V139" s="75"/>
      <c r="W139" s="77"/>
      <c r="X139" s="77"/>
      <c r="Y139" s="77"/>
      <c r="Z139" s="77"/>
      <c r="AA139" s="77"/>
      <c r="AB139" s="77"/>
      <c r="AC139" s="78" t="e">
        <f aca="false">IFERROR(VLOOKUP(Z139,【参考】数式用!$A$4:$B$57,2,FALSE),"")))</f>
        <v>#N/A</v>
      </c>
      <c r="AD139" s="81"/>
      <c r="AE139" s="82"/>
      <c r="AF139" s="70" t="n">
        <f aca="false">AD139-AE139</f>
        <v>0</v>
      </c>
      <c r="AG139" s="71" t="e">
        <f aca="false">IF(B139="","",IF(AQ139="総合事業","数式を削除して手入力",IFERROR(INDEX(【参考】数式用!$AD$3:$AF$452,MATCH(Q139&amp;V139,【参考】数式用!$AC$3:$AC$452,0),MATCH(VLOOKUP(Z139,【参考】数式用!$AG$2:$AH$56,2,FALSE),【参考】数式用!$AD$2:$AF$2,0)),10)))))))</f>
        <v>#N/A</v>
      </c>
      <c r="AP139" s="73" t="e">
        <f aca="false">IF($L$16="", "", VLOOKUP(Z139,【参考】数式用!$A$2:$O$57,14,FALSE))))</f>
        <v>#N/A</v>
      </c>
      <c r="AQ139" s="26" t="e">
        <f aca="false">VLOOKUP(Z139,【参考】数式用!$A$2:$O$57,15,FALSE))</f>
        <v>#N/A</v>
      </c>
    </row>
  </sheetData>
  <sheetProtection algorithmName="SHA-512" hashValue="bPRiae9HV3M5/HXXc6nG/s7vvUUeytjZERYn794/OnNtEdDCjhBKK7WUA7YcmvrYlbvZZH1zRJJC4pD+eSdVHw==" saltValue="ZAulbm0Hw1Eqp9JWtb+q7Q==" spinCount="100000" sheet="true" formatCells="false" insertRows="false" deleteRows="false" sort="false" autoFilter="false"/>
  <mergeCells count="559">
    <mergeCell ref="A1:AG1"/>
    <mergeCell ref="A2:AG2"/>
    <mergeCell ref="A3:AG3"/>
    <mergeCell ref="A4:AG4"/>
    <mergeCell ref="A8:AG8"/>
    <mergeCell ref="C11:R11"/>
    <mergeCell ref="A14:AA14"/>
    <mergeCell ref="A15:A16"/>
    <mergeCell ref="B15:K15"/>
    <mergeCell ref="L15:AF15"/>
    <mergeCell ref="B16:K16"/>
    <mergeCell ref="L16:AF16"/>
    <mergeCell ref="A17:A19"/>
    <mergeCell ref="B17:K17"/>
    <mergeCell ref="L17:O17"/>
    <mergeCell ref="Q17:U17"/>
    <mergeCell ref="B18:K18"/>
    <mergeCell ref="L18:AF18"/>
    <mergeCell ref="B19:K19"/>
    <mergeCell ref="L19:AF19"/>
    <mergeCell ref="A20:A21"/>
    <mergeCell ref="B20:K20"/>
    <mergeCell ref="L20:AF20"/>
    <mergeCell ref="B21:K21"/>
    <mergeCell ref="L21:AF21"/>
    <mergeCell ref="A22:K22"/>
    <mergeCell ref="L22:V22"/>
    <mergeCell ref="A23:A24"/>
    <mergeCell ref="B23:K23"/>
    <mergeCell ref="L23:X23"/>
    <mergeCell ref="B24:K24"/>
    <mergeCell ref="L24:X24"/>
    <mergeCell ref="A25:A26"/>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A38:A39"/>
    <mergeCell ref="B38:K39"/>
    <mergeCell ref="L38:P39"/>
    <mergeCell ref="Q38:V38"/>
    <mergeCell ref="W38:Y39"/>
    <mergeCell ref="Z38:AB39"/>
    <mergeCell ref="AC38:AC39"/>
    <mergeCell ref="AD38:AD39"/>
    <mergeCell ref="AE38:AE39"/>
    <mergeCell ref="AF38:AF39"/>
    <mergeCell ref="AG38:AG39"/>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s>
  <conditionalFormatting sqref="AG40:AG139">
    <cfRule type="expression" priority="2" aboveAverage="0" equalAverage="0" bottom="0" percent="0" rank="0" text="" dxfId="0">
      <formula>$AG40="数式を削除して手入力"</formula>
    </cfRule>
  </conditionalFormatting>
  <dataValidations count="7">
    <dataValidation allowBlank="true" error="桁数が正しくありません。10桁の介護保険事業所番号を入力してください。" errorStyle="stop" operator="equal" prompt="10桁の介護保険事業所番号を入力してください。" showDropDown="false" showErrorMessage="true" showInputMessage="true" sqref="B40:K139" type="textLength">
      <formula1>10</formula1>
      <formula2>0</formula2>
    </dataValidation>
    <dataValidation allowBlank="true" error="桁数が正しくありません。13桁の法人番号を入力してください。" errorStyle="stop" operator="equal" showDropDown="false" showErrorMessage="true" showInputMessage="true" sqref="L22:V22" type="textLength">
      <formula1>13</formula1>
      <formula2>0</formula2>
    </dataValidation>
    <dataValidation allowBlank="true" errorStyle="stop" operator="between" showDropDown="false" showErrorMessage="true" showInputMessage="true" sqref="V40 V46:V139" type="list">
      <formula1>INDIRECT(Q40)</formula1>
      <formula2>0</formula2>
    </dataValidation>
    <dataValidation allowBlank="true" errorStyle="stop" operator="between" showDropDown="false" showErrorMessage="true" showInputMessage="true" sqref="V41:V45" type="list">
      <formula1>INDIRECT($Q41)</formula1>
      <formula2>0</formula2>
    </dataValidation>
    <dataValidation allowBlank="true" errorStyle="stop" operator="between" showDropDown="false" showErrorMessage="true" showInputMessage="true" sqref="W33:W36" type="list">
      <formula1>【参考】数式用!$AJ$3:$AJ$4</formula1>
      <formula2>0</formula2>
    </dataValidation>
    <dataValidation allowBlank="true" errorStyle="stop" operator="between" showDropDown="false" showErrorMessage="true" showInputMessage="true" sqref="Z40:AB139" type="list">
      <formula1>【参考】数式用!$A$4:$A$57</formula1>
      <formula2>0</formula2>
    </dataValidation>
    <dataValidation allowBlank="true" errorStyle="stop" operator="between" showDropDown="false" showErrorMessage="true" showInputMessage="true" sqref="Q40:U139" type="list">
      <formula1>【参考】数式用!$T$3:$T$49</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27" man="true" max="16383" min="0"/>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H166"/>
  <sheetViews>
    <sheetView showFormulas="false" showGridLines="true" showRowColHeaders="true" showZeros="true" rightToLeft="false" tabSelected="false" showOutlineSymbols="true" defaultGridColor="true" view="normal" topLeftCell="A55" colorId="64" zoomScale="100" zoomScaleNormal="100" zoomScalePageLayoutView="100" workbookViewId="0">
      <selection pane="topLeft" activeCell="H11" activeCellId="0" sqref="H11"/>
    </sheetView>
  </sheetViews>
  <sheetFormatPr defaultColWidth="2.50390625" defaultRowHeight="13.5" zeroHeight="false" outlineLevelRow="0" outlineLevelCol="0"/>
  <cols>
    <col collapsed="false" customWidth="true" hidden="false" outlineLevel="0" max="1" min="1" style="0" width="2.13"/>
    <col collapsed="false" customWidth="true" hidden="false" outlineLevel="0" max="2" min="2" style="0" width="3.13"/>
    <col collapsed="false" customWidth="true" hidden="false" outlineLevel="0" max="5" min="5" style="0" width="3"/>
    <col collapsed="false" customWidth="true" hidden="false" outlineLevel="0" max="15" min="15" style="0" width="1.5"/>
    <col collapsed="false" customWidth="true" hidden="false" outlineLevel="0" max="16" min="16" style="0" width="8.13"/>
    <col collapsed="false" customWidth="true" hidden="false" outlineLevel="0" max="19" min="19" style="0" width="3.5"/>
    <col collapsed="false" customWidth="true" hidden="false" outlineLevel="0" max="29" min="29" style="0" width="3.5"/>
    <col collapsed="false" customWidth="true" hidden="false" outlineLevel="0" max="30" min="30" style="0" width="4.5"/>
    <col collapsed="false" customWidth="true" hidden="false" outlineLevel="0" max="36" min="36" style="0" width="4.5"/>
    <col collapsed="false" customWidth="true" hidden="false" outlineLevel="0" max="37" min="37" style="0" width="7.5"/>
    <col collapsed="false" customWidth="true" hidden="false" outlineLevel="0" max="39" min="39" style="0" width="7.5"/>
    <col collapsed="false" customWidth="true" hidden="false" outlineLevel="0" max="40" min="40" style="0" width="8.13"/>
    <col collapsed="false" customWidth="true" hidden="false" outlineLevel="0" max="41" min="41" style="0" width="5.5"/>
    <col collapsed="false" customWidth="true" hidden="false" outlineLevel="0" max="42" min="42" style="0" width="6"/>
    <col collapsed="false" customWidth="true" hidden="false" outlineLevel="0" max="43" min="43" style="0" width="7.5"/>
    <col collapsed="false" customWidth="true" hidden="false" outlineLevel="0" max="44" min="44" style="0" width="9.5"/>
    <col collapsed="false" customWidth="true" hidden="false" outlineLevel="0" max="45" min="45" style="0" width="5.5"/>
    <col collapsed="false" customWidth="true" hidden="false" outlineLevel="0" max="46" min="46" style="0" width="8.5"/>
    <col collapsed="false" customWidth="true" hidden="false" outlineLevel="0" max="47" min="47" style="0" width="8"/>
    <col collapsed="false" customWidth="true" hidden="false" outlineLevel="0" max="48" min="48" style="0" width="6"/>
    <col collapsed="false" customWidth="true" hidden="false" outlineLevel="0" max="49" min="49" style="0" width="7.5"/>
    <col collapsed="false" customWidth="true" hidden="false" outlineLevel="0" max="50" min="50" style="0" width="4.87"/>
    <col collapsed="false" customWidth="true" hidden="false" outlineLevel="0" max="52" min="51" style="0" width="6.5"/>
    <col collapsed="false" customWidth="true" hidden="false" outlineLevel="0" max="53" min="53" style="0" width="9.5"/>
    <col collapsed="false" customWidth="true" hidden="false" outlineLevel="0" max="54" min="54" style="0" width="13.26"/>
    <col collapsed="false" customWidth="true" hidden="false" outlineLevel="0" max="58" min="55" style="0" width="4.13"/>
    <col collapsed="false" customWidth="true" hidden="false" outlineLevel="0" max="59" min="59" style="0" width="9.87"/>
    <col collapsed="false" customWidth="true" hidden="false" outlineLevel="0" max="60" min="60" style="0" width="9.5"/>
    <col collapsed="false" customWidth="true" hidden="false" outlineLevel="0" max="63" min="61" style="0" width="4.13"/>
    <col collapsed="false" customWidth="true" hidden="false" outlineLevel="0" max="66" min="66" style="0" width="9"/>
  </cols>
  <sheetData>
    <row r="1" customFormat="false" ht="18.75" hidden="false" customHeight="true" outlineLevel="0" collapsed="false">
      <c r="A1" s="83"/>
      <c r="B1" s="84" t="s">
        <v>51</v>
      </c>
      <c r="C1" s="85"/>
      <c r="D1" s="85"/>
      <c r="E1" s="85"/>
      <c r="F1" s="85"/>
      <c r="G1" s="85"/>
      <c r="H1" s="85"/>
      <c r="I1" s="85"/>
      <c r="J1" s="85"/>
      <c r="K1" s="85"/>
      <c r="L1" s="85"/>
      <c r="M1" s="85"/>
      <c r="N1" s="85"/>
      <c r="O1" s="85"/>
      <c r="P1" s="85"/>
      <c r="Q1" s="85"/>
      <c r="R1" s="85"/>
      <c r="S1" s="85"/>
      <c r="T1" s="85"/>
      <c r="U1" s="85"/>
      <c r="V1" s="85"/>
      <c r="W1" s="85"/>
      <c r="X1" s="85"/>
      <c r="Y1" s="85"/>
      <c r="Z1" s="40"/>
      <c r="AA1" s="40"/>
      <c r="AB1" s="40"/>
      <c r="AC1" s="86" t="s">
        <v>7</v>
      </c>
      <c r="AD1" s="86"/>
      <c r="AE1" s="86"/>
      <c r="AF1" s="87" t="str">
        <f aca="false">IF(基本情報入力シート!C11="","",基本情報入力シート!C11)</f>
        <v>佐久市</v>
      </c>
      <c r="AG1" s="87"/>
      <c r="AH1" s="87"/>
      <c r="AI1" s="87"/>
      <c r="AJ1" s="87"/>
      <c r="AK1" s="87"/>
      <c r="AL1" s="83"/>
      <c r="AM1" s="83"/>
      <c r="AN1" s="83"/>
      <c r="AO1" s="83"/>
      <c r="AP1" s="83"/>
      <c r="AQ1" s="83"/>
      <c r="AR1" s="83"/>
      <c r="AS1" s="83"/>
      <c r="AT1" s="83"/>
      <c r="AU1" s="83"/>
      <c r="AV1" s="83"/>
      <c r="AW1" s="83"/>
      <c r="AX1" s="83"/>
      <c r="AY1" s="83"/>
    </row>
    <row r="2" customFormat="false" ht="3.75" hidden="false" customHeight="true" outlineLevel="0" collapsed="false">
      <c r="A2" s="83"/>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3"/>
      <c r="AM2" s="83"/>
      <c r="AN2" s="83"/>
      <c r="AO2" s="83"/>
      <c r="AP2" s="83"/>
      <c r="AQ2" s="83"/>
      <c r="AR2" s="83"/>
      <c r="AS2" s="83"/>
      <c r="AT2" s="83"/>
      <c r="AU2" s="83"/>
      <c r="AV2" s="83"/>
      <c r="AW2" s="83"/>
      <c r="AX2" s="83"/>
      <c r="AY2" s="83"/>
    </row>
    <row r="3" customFormat="false" ht="18" hidden="false" customHeight="true" outlineLevel="0" collapsed="false">
      <c r="A3" s="83"/>
      <c r="B3" s="88" t="s">
        <v>52</v>
      </c>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9"/>
      <c r="AM3" s="90"/>
      <c r="AN3" s="83"/>
      <c r="AO3" s="83"/>
      <c r="AP3" s="83"/>
      <c r="AQ3" s="83"/>
      <c r="AR3" s="83"/>
      <c r="AS3" s="83"/>
      <c r="AT3" s="83"/>
      <c r="AU3" s="83"/>
      <c r="AV3" s="83"/>
      <c r="AW3" s="83"/>
      <c r="AX3" s="83"/>
      <c r="AY3" s="83"/>
    </row>
    <row r="4" customFormat="false" ht="19.5" hidden="false" customHeight="true" outlineLevel="0" collapsed="false">
      <c r="A4" s="83"/>
      <c r="B4" s="91" t="s">
        <v>53</v>
      </c>
      <c r="C4" s="91"/>
      <c r="D4" s="91"/>
      <c r="E4" s="91"/>
      <c r="F4" s="91"/>
      <c r="G4" s="91"/>
      <c r="H4" s="91"/>
      <c r="I4" s="91"/>
      <c r="J4" s="92"/>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83"/>
      <c r="AM4" s="83"/>
      <c r="AN4" s="83"/>
      <c r="AO4" s="83"/>
      <c r="AP4" s="83"/>
      <c r="AQ4" s="83"/>
      <c r="AR4" s="83"/>
      <c r="AS4" s="83"/>
      <c r="AT4" s="83"/>
      <c r="AU4" s="83"/>
      <c r="AV4" s="83"/>
      <c r="AW4" s="83"/>
      <c r="AX4" s="83"/>
      <c r="AY4" s="83"/>
    </row>
    <row r="5" s="96" customFormat="true" ht="13.5" hidden="false" customHeight="true" outlineLevel="0" collapsed="false">
      <c r="A5" s="93"/>
      <c r="B5" s="94" t="s">
        <v>12</v>
      </c>
      <c r="C5" s="94"/>
      <c r="D5" s="94"/>
      <c r="E5" s="94"/>
      <c r="F5" s="94"/>
      <c r="G5" s="94"/>
      <c r="H5" s="95" t="str">
        <f aca="false">IF(基本情報入力シート!L15="","",基本情報入力シート!L15)</f>
        <v/>
      </c>
      <c r="I5" s="95"/>
      <c r="J5" s="95"/>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3"/>
      <c r="AM5" s="93"/>
      <c r="AN5" s="93"/>
      <c r="AO5" s="93"/>
      <c r="AP5" s="93"/>
      <c r="AQ5" s="93"/>
      <c r="AR5" s="93"/>
      <c r="AS5" s="93"/>
      <c r="AT5" s="93"/>
      <c r="AU5" s="93"/>
      <c r="AV5" s="93"/>
      <c r="AW5" s="93"/>
      <c r="AX5" s="93"/>
      <c r="AY5" s="93"/>
    </row>
    <row r="6" s="96" customFormat="true" ht="25.5" hidden="false" customHeight="true" outlineLevel="0" collapsed="false">
      <c r="A6" s="93"/>
      <c r="B6" s="97" t="s">
        <v>11</v>
      </c>
      <c r="C6" s="97"/>
      <c r="D6" s="97"/>
      <c r="E6" s="97"/>
      <c r="F6" s="97"/>
      <c r="G6" s="97"/>
      <c r="H6" s="98" t="str">
        <f aca="false">IF(基本情報入力シート!L16="","",基本情報入力シート!L16)</f>
        <v/>
      </c>
      <c r="I6" s="98"/>
      <c r="J6" s="98"/>
      <c r="K6" s="98"/>
      <c r="L6" s="98"/>
      <c r="M6" s="98"/>
      <c r="N6" s="98"/>
      <c r="O6" s="98"/>
      <c r="P6" s="98"/>
      <c r="Q6" s="98"/>
      <c r="R6" s="98"/>
      <c r="S6" s="98"/>
      <c r="T6" s="98"/>
      <c r="U6" s="98"/>
      <c r="V6" s="98"/>
      <c r="W6" s="98"/>
      <c r="X6" s="98"/>
      <c r="Y6" s="98"/>
      <c r="Z6" s="98"/>
      <c r="AA6" s="98"/>
      <c r="AB6" s="98"/>
      <c r="AC6" s="98"/>
      <c r="AD6" s="98"/>
      <c r="AE6" s="98"/>
      <c r="AF6" s="98"/>
      <c r="AG6" s="98"/>
      <c r="AH6" s="98"/>
      <c r="AI6" s="98"/>
      <c r="AJ6" s="98"/>
      <c r="AK6" s="98"/>
      <c r="AL6" s="93"/>
      <c r="AM6" s="93"/>
      <c r="AN6" s="93"/>
      <c r="AO6" s="93"/>
      <c r="AP6" s="93"/>
      <c r="AQ6" s="93"/>
      <c r="AR6" s="93"/>
      <c r="AS6" s="93"/>
      <c r="AT6" s="93"/>
      <c r="AU6" s="93"/>
      <c r="AV6" s="93"/>
      <c r="AW6" s="93"/>
      <c r="AX6" s="93"/>
      <c r="AY6" s="93"/>
    </row>
    <row r="7" s="96" customFormat="true" ht="12.75" hidden="false" customHeight="true" outlineLevel="0" collapsed="false">
      <c r="A7" s="93"/>
      <c r="B7" s="99" t="s">
        <v>54</v>
      </c>
      <c r="C7" s="99"/>
      <c r="D7" s="99"/>
      <c r="E7" s="99"/>
      <c r="F7" s="99"/>
      <c r="G7" s="99"/>
      <c r="H7" s="100" t="s">
        <v>15</v>
      </c>
      <c r="I7" s="101" t="str">
        <f aca="false">IF(基本情報入力シート!AO18="－","",基本情報入力シート!AO18)</f>
        <v>-</v>
      </c>
      <c r="J7" s="101"/>
      <c r="K7" s="101"/>
      <c r="L7" s="101"/>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3"/>
      <c r="AL7" s="93"/>
      <c r="AM7" s="93"/>
      <c r="AN7" s="93"/>
      <c r="AO7" s="93"/>
      <c r="AP7" s="93"/>
      <c r="AQ7" s="93"/>
      <c r="AR7" s="93"/>
      <c r="AS7" s="93"/>
      <c r="AT7" s="93"/>
      <c r="AU7" s="93"/>
      <c r="AV7" s="93"/>
      <c r="AW7" s="93"/>
      <c r="AX7" s="93"/>
      <c r="AY7" s="93"/>
    </row>
    <row r="8" s="96" customFormat="true" ht="16.5" hidden="false" customHeight="true" outlineLevel="0" collapsed="false">
      <c r="A8" s="93"/>
      <c r="B8" s="99"/>
      <c r="C8" s="99"/>
      <c r="D8" s="99"/>
      <c r="E8" s="99"/>
      <c r="F8" s="99"/>
      <c r="G8" s="99"/>
      <c r="H8" s="104" t="str">
        <f aca="false">IF(基本情報入力シート!L18="","",基本情報入力シート!L18)</f>
        <v/>
      </c>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93"/>
      <c r="AM8" s="93"/>
      <c r="AN8" s="93"/>
      <c r="AO8" s="93"/>
      <c r="AP8" s="93"/>
      <c r="AQ8" s="93"/>
      <c r="AR8" s="93"/>
      <c r="AS8" s="93"/>
      <c r="AT8" s="93"/>
      <c r="AU8" s="93"/>
      <c r="AV8" s="93"/>
      <c r="AW8" s="93"/>
      <c r="AX8" s="93"/>
      <c r="AY8" s="93" t="b">
        <f aca="false">TRUE()</f>
        <v>1</v>
      </c>
    </row>
    <row r="9" s="96" customFormat="true" ht="16.5" hidden="false" customHeight="true" outlineLevel="0" collapsed="false">
      <c r="A9" s="93"/>
      <c r="B9" s="99"/>
      <c r="C9" s="99"/>
      <c r="D9" s="99"/>
      <c r="E9" s="99"/>
      <c r="F9" s="99"/>
      <c r="G9" s="99"/>
      <c r="H9" s="105" t="str">
        <f aca="false">IF(基本情報入力シート!L19="","",基本情報入力シート!L19)</f>
        <v/>
      </c>
      <c r="I9" s="105"/>
      <c r="J9" s="105"/>
      <c r="K9" s="105"/>
      <c r="L9" s="105"/>
      <c r="M9" s="105"/>
      <c r="N9" s="105"/>
      <c r="O9" s="105"/>
      <c r="P9" s="105"/>
      <c r="Q9" s="105"/>
      <c r="R9" s="105"/>
      <c r="S9" s="105"/>
      <c r="T9" s="105"/>
      <c r="U9" s="105"/>
      <c r="V9" s="105"/>
      <c r="W9" s="105"/>
      <c r="X9" s="105"/>
      <c r="Y9" s="105"/>
      <c r="Z9" s="105"/>
      <c r="AA9" s="105"/>
      <c r="AB9" s="105"/>
      <c r="AC9" s="105"/>
      <c r="AD9" s="105"/>
      <c r="AE9" s="105"/>
      <c r="AF9" s="105"/>
      <c r="AG9" s="105"/>
      <c r="AH9" s="105"/>
      <c r="AI9" s="105"/>
      <c r="AJ9" s="105"/>
      <c r="AK9" s="105"/>
      <c r="AL9" s="93"/>
      <c r="AM9" s="93"/>
      <c r="AN9" s="93"/>
      <c r="AO9" s="93"/>
      <c r="AP9" s="93"/>
      <c r="AQ9" s="93"/>
      <c r="AR9" s="93"/>
      <c r="AS9" s="93"/>
      <c r="AT9" s="93"/>
      <c r="AU9" s="93"/>
      <c r="AV9" s="93"/>
      <c r="AW9" s="93"/>
      <c r="AX9" s="93"/>
      <c r="AY9" s="93"/>
    </row>
    <row r="10" s="96" customFormat="true" ht="13.5" hidden="false" customHeight="true" outlineLevel="0" collapsed="false">
      <c r="A10" s="93"/>
      <c r="B10" s="106" t="s">
        <v>12</v>
      </c>
      <c r="C10" s="106"/>
      <c r="D10" s="106"/>
      <c r="E10" s="106"/>
      <c r="F10" s="106"/>
      <c r="G10" s="106"/>
      <c r="H10" s="95" t="str">
        <f aca="false">IF(基本情報入力シート!L23="","",基本情報入力シート!L23)</f>
        <v/>
      </c>
      <c r="I10" s="95"/>
      <c r="J10" s="95"/>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95"/>
      <c r="AL10" s="93"/>
      <c r="AM10" s="93"/>
      <c r="AN10" s="93"/>
      <c r="AO10" s="93"/>
      <c r="AP10" s="93"/>
      <c r="AQ10" s="93"/>
      <c r="AR10" s="93"/>
      <c r="AS10" s="93"/>
      <c r="AT10" s="93"/>
      <c r="AU10" s="93"/>
      <c r="AV10" s="93"/>
      <c r="AW10" s="93"/>
      <c r="AX10" s="93"/>
      <c r="AY10" s="93"/>
    </row>
    <row r="11" s="96" customFormat="true" ht="22.5" hidden="false" customHeight="true" outlineLevel="0" collapsed="false">
      <c r="A11" s="93"/>
      <c r="B11" s="107" t="s">
        <v>55</v>
      </c>
      <c r="C11" s="107"/>
      <c r="D11" s="107"/>
      <c r="E11" s="107"/>
      <c r="F11" s="107"/>
      <c r="G11" s="107"/>
      <c r="H11" s="108" t="str">
        <f aca="false">IF(基本情報入力シート!L24="","",基本情報入力シート!L24)</f>
        <v/>
      </c>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93"/>
      <c r="AM11" s="93"/>
      <c r="AN11" s="93"/>
      <c r="AO11" s="93"/>
      <c r="AP11" s="93"/>
      <c r="AQ11" s="93"/>
      <c r="AR11" s="93"/>
      <c r="AS11" s="93"/>
      <c r="AT11" s="93"/>
      <c r="AU11" s="93"/>
      <c r="AV11" s="93"/>
      <c r="AW11" s="93"/>
      <c r="AX11" s="93"/>
      <c r="AY11" s="93"/>
    </row>
    <row r="12" s="96" customFormat="true" ht="18.75" hidden="false" customHeight="true" outlineLevel="0" collapsed="false">
      <c r="A12" s="93"/>
      <c r="B12" s="109" t="s">
        <v>25</v>
      </c>
      <c r="C12" s="109"/>
      <c r="D12" s="109"/>
      <c r="E12" s="109"/>
      <c r="F12" s="109"/>
      <c r="G12" s="109"/>
      <c r="H12" s="109" t="s">
        <v>26</v>
      </c>
      <c r="I12" s="109"/>
      <c r="J12" s="109"/>
      <c r="K12" s="109"/>
      <c r="L12" s="110" t="str">
        <f aca="false">IF(基本情報入力シート!L25="","",基本情報入力シート!L25)</f>
        <v/>
      </c>
      <c r="M12" s="110"/>
      <c r="N12" s="110"/>
      <c r="O12" s="110"/>
      <c r="P12" s="110"/>
      <c r="Q12" s="110"/>
      <c r="R12" s="110"/>
      <c r="S12" s="110"/>
      <c r="T12" s="110"/>
      <c r="U12" s="110"/>
      <c r="V12" s="111" t="s">
        <v>27</v>
      </c>
      <c r="W12" s="111"/>
      <c r="X12" s="111"/>
      <c r="Y12" s="111"/>
      <c r="Z12" s="112" t="str">
        <f aca="false">IF(基本情報入力シート!L26="","",基本情報入力シート!L26)</f>
        <v/>
      </c>
      <c r="AA12" s="112"/>
      <c r="AB12" s="112"/>
      <c r="AC12" s="112"/>
      <c r="AD12" s="112"/>
      <c r="AE12" s="112"/>
      <c r="AF12" s="112"/>
      <c r="AG12" s="112"/>
      <c r="AH12" s="112"/>
      <c r="AI12" s="112"/>
      <c r="AJ12" s="112"/>
      <c r="AK12" s="112"/>
      <c r="AL12" s="93"/>
      <c r="AM12" s="93"/>
      <c r="AN12" s="93"/>
      <c r="AO12" s="93"/>
      <c r="AP12" s="93"/>
      <c r="AQ12" s="93"/>
      <c r="AR12" s="93"/>
      <c r="AS12" s="93"/>
      <c r="AT12" s="93"/>
      <c r="AU12" s="93"/>
      <c r="AV12" s="93"/>
      <c r="AW12" s="93"/>
      <c r="AX12" s="93"/>
      <c r="AY12" s="93"/>
    </row>
    <row r="13" customFormat="false" ht="7.5" hidden="false" customHeight="true" outlineLevel="0" collapsed="false">
      <c r="A13" s="83"/>
      <c r="B13" s="85"/>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3"/>
      <c r="AM13" s="83"/>
      <c r="AN13" s="83"/>
      <c r="AO13" s="83"/>
      <c r="AP13" s="83"/>
      <c r="AQ13" s="83"/>
      <c r="AR13" s="83"/>
      <c r="AS13" s="83"/>
      <c r="AT13" s="83"/>
      <c r="AU13" s="83"/>
      <c r="AV13" s="83"/>
      <c r="AW13" s="83"/>
      <c r="AX13" s="83"/>
      <c r="AY13" s="83"/>
    </row>
    <row r="14" customFormat="false" ht="21" hidden="false" customHeight="true" outlineLevel="0" collapsed="false">
      <c r="A14" s="83"/>
      <c r="B14" s="113" t="s">
        <v>56</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83"/>
      <c r="AM14" s="83"/>
      <c r="AN14" s="83"/>
      <c r="AO14" s="83"/>
      <c r="AP14" s="83"/>
      <c r="AQ14" s="83"/>
      <c r="AR14" s="83"/>
      <c r="AS14" s="83"/>
      <c r="AT14" s="83"/>
      <c r="AU14" s="83"/>
      <c r="AV14" s="83"/>
      <c r="AW14" s="83"/>
      <c r="AX14" s="83"/>
      <c r="AY14" s="83"/>
    </row>
    <row r="15" customFormat="false" ht="18.75" hidden="false" customHeight="true" outlineLevel="0" collapsed="false">
      <c r="B15" s="115" t="s">
        <v>57</v>
      </c>
      <c r="C15" s="115"/>
      <c r="D15" s="115"/>
      <c r="E15" s="115"/>
      <c r="F15" s="115"/>
      <c r="G15" s="115"/>
      <c r="H15" s="115"/>
      <c r="I15" s="115"/>
      <c r="J15" s="115"/>
      <c r="K15" s="115"/>
      <c r="L15" s="115"/>
      <c r="M15" s="115"/>
      <c r="N15" s="115"/>
      <c r="O15" s="115"/>
      <c r="P15" s="115"/>
      <c r="Q15" s="115"/>
      <c r="R15" s="115"/>
      <c r="S15" s="115"/>
      <c r="T15" s="115"/>
      <c r="U15" s="115"/>
      <c r="V15" s="115"/>
      <c r="W15" s="115"/>
      <c r="X15" s="85"/>
      <c r="Y15" s="85"/>
      <c r="Z15" s="85"/>
      <c r="AA15" s="85"/>
      <c r="AB15" s="85"/>
      <c r="AC15" s="85"/>
      <c r="AD15" s="85"/>
      <c r="AE15" s="85"/>
      <c r="AF15" s="85"/>
      <c r="AG15" s="85"/>
      <c r="AH15" s="85"/>
      <c r="AI15" s="85"/>
      <c r="AJ15" s="85"/>
      <c r="AK15" s="85"/>
      <c r="AL15" s="83"/>
      <c r="AM15" s="83"/>
      <c r="AN15" s="83"/>
      <c r="AO15" s="83"/>
      <c r="AP15" s="83"/>
      <c r="AQ15" s="83"/>
      <c r="AR15" s="83"/>
      <c r="AS15" s="83"/>
      <c r="AT15" s="83"/>
      <c r="AU15" s="83"/>
      <c r="AV15" s="83"/>
      <c r="AW15" s="83"/>
      <c r="AX15" s="83"/>
      <c r="AY15" s="83"/>
    </row>
    <row r="16" customFormat="false" ht="26.25" hidden="false" customHeight="true" outlineLevel="0" collapsed="false">
      <c r="A16" s="83"/>
      <c r="B16" s="116" t="s">
        <v>58</v>
      </c>
      <c r="C16" s="117" t="s">
        <v>59</v>
      </c>
      <c r="D16" s="117"/>
      <c r="E16" s="117"/>
      <c r="F16" s="117"/>
      <c r="G16" s="117"/>
      <c r="H16" s="117"/>
      <c r="I16" s="117"/>
      <c r="J16" s="117"/>
      <c r="K16" s="117"/>
      <c r="L16" s="117"/>
      <c r="M16" s="117"/>
      <c r="N16" s="117"/>
      <c r="O16" s="117"/>
      <c r="P16" s="117"/>
      <c r="Q16" s="118" t="n">
        <f aca="false">SUM('別紙様式2-2（個票（４、５月））'!L5:M5,'別紙様式2-3（個票（６月以降））'!K6)</f>
        <v>0</v>
      </c>
      <c r="R16" s="118"/>
      <c r="S16" s="118"/>
      <c r="T16" s="118"/>
      <c r="U16" s="118"/>
      <c r="V16" s="118"/>
      <c r="W16" s="119" t="s">
        <v>60</v>
      </c>
      <c r="X16" s="83"/>
      <c r="Y16" s="83"/>
      <c r="Z16" s="85"/>
      <c r="AA16" s="85"/>
      <c r="AB16" s="85"/>
      <c r="AC16" s="85"/>
      <c r="AD16" s="83"/>
      <c r="AE16" s="83"/>
      <c r="AF16" s="83"/>
      <c r="AG16" s="83"/>
      <c r="AH16" s="83"/>
      <c r="AI16" s="83"/>
      <c r="AJ16" s="83"/>
      <c r="AK16" s="83"/>
      <c r="AL16" s="83"/>
      <c r="AM16" s="83"/>
      <c r="AN16" s="83"/>
      <c r="AO16" s="83"/>
      <c r="AP16" s="83"/>
      <c r="AQ16" s="83"/>
      <c r="AR16" s="83"/>
      <c r="AS16" s="83"/>
      <c r="AT16" s="83"/>
      <c r="AU16" s="83"/>
      <c r="AV16" s="83"/>
      <c r="AW16" s="83"/>
      <c r="AX16" s="83"/>
      <c r="AY16" s="83"/>
    </row>
    <row r="17" customFormat="false" ht="38.25" hidden="false" customHeight="true" outlineLevel="0" collapsed="false">
      <c r="A17" s="83"/>
      <c r="B17" s="120" t="s">
        <v>61</v>
      </c>
      <c r="C17" s="121" t="s">
        <v>62</v>
      </c>
      <c r="D17" s="121"/>
      <c r="E17" s="121"/>
      <c r="F17" s="121"/>
      <c r="G17" s="121"/>
      <c r="H17" s="121"/>
      <c r="I17" s="121"/>
      <c r="J17" s="121"/>
      <c r="K17" s="121"/>
      <c r="L17" s="121"/>
      <c r="M17" s="121"/>
      <c r="N17" s="121"/>
      <c r="O17" s="121"/>
      <c r="P17" s="121"/>
      <c r="Q17" s="122"/>
      <c r="R17" s="122"/>
      <c r="S17" s="122"/>
      <c r="T17" s="122"/>
      <c r="U17" s="122"/>
      <c r="V17" s="122"/>
      <c r="W17" s="123" t="s">
        <v>60</v>
      </c>
      <c r="X17" s="85" t="s">
        <v>63</v>
      </c>
      <c r="Y17" s="124" t="str">
        <f aca="false">IF(H6="","",IF(Q17&gt;=Q16,"○","×"))</f>
        <v/>
      </c>
      <c r="Z17" s="85"/>
      <c r="AA17" s="125"/>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row>
    <row r="18" customFormat="false" ht="6" hidden="false" customHeight="true" outlineLevel="0" collapsed="false">
      <c r="A18" s="85"/>
      <c r="B18" s="83"/>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126"/>
      <c r="AV18" s="127"/>
      <c r="AW18" s="83"/>
      <c r="AX18" s="83"/>
      <c r="AY18" s="83"/>
    </row>
    <row r="19" customFormat="false" ht="16.5" hidden="false" customHeight="true" outlineLevel="0" collapsed="false">
      <c r="A19" s="15"/>
      <c r="B19" s="128" t="s">
        <v>64</v>
      </c>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row>
    <row r="20" customFormat="false" ht="24.75" hidden="false" customHeight="true" outlineLevel="0" collapsed="false">
      <c r="A20" s="83"/>
      <c r="B20" s="129" t="s">
        <v>65</v>
      </c>
      <c r="C20" s="130" t="s">
        <v>66</v>
      </c>
      <c r="D20" s="130"/>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c r="AE20" s="130"/>
      <c r="AF20" s="130"/>
      <c r="AG20" s="130"/>
      <c r="AH20" s="130"/>
      <c r="AI20" s="130"/>
      <c r="AJ20" s="130"/>
      <c r="AK20" s="130"/>
      <c r="AL20" s="83"/>
      <c r="AM20" s="83"/>
      <c r="AN20" s="83"/>
      <c r="AO20" s="83"/>
      <c r="AP20" s="83"/>
      <c r="AQ20" s="83"/>
      <c r="AR20" s="83"/>
      <c r="AS20" s="83"/>
      <c r="AT20" s="83"/>
      <c r="AU20" s="83"/>
      <c r="AV20" s="83"/>
      <c r="AW20" s="83"/>
      <c r="AX20" s="83"/>
      <c r="AY20" s="83"/>
    </row>
    <row r="21" customFormat="false" ht="6" hidden="false" customHeight="true" outlineLevel="0" collapsed="false">
      <c r="A21" s="83"/>
      <c r="B21" s="131"/>
      <c r="C21" s="131"/>
      <c r="D21" s="131"/>
      <c r="E21" s="131"/>
      <c r="F21" s="132"/>
      <c r="G21" s="133"/>
      <c r="H21" s="133"/>
      <c r="I21" s="133"/>
      <c r="J21" s="133"/>
      <c r="K21" s="133"/>
      <c r="L21" s="133"/>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93"/>
      <c r="AM21" s="93"/>
      <c r="AN21" s="83"/>
      <c r="AO21" s="83"/>
      <c r="AP21" s="83"/>
      <c r="AQ21" s="83"/>
      <c r="AR21" s="83"/>
      <c r="AS21" s="83"/>
      <c r="AT21" s="83"/>
      <c r="AU21" s="83"/>
      <c r="AV21" s="83"/>
      <c r="AW21" s="135"/>
      <c r="AX21" s="83"/>
      <c r="AY21" s="83"/>
    </row>
    <row r="22" customFormat="false" ht="21" hidden="false" customHeight="true" outlineLevel="0" collapsed="false">
      <c r="A22" s="83"/>
      <c r="B22" s="136" t="s">
        <v>67</v>
      </c>
      <c r="C22" s="136"/>
      <c r="D22" s="136"/>
      <c r="E22" s="136"/>
      <c r="F22" s="136"/>
      <c r="G22" s="136"/>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83"/>
      <c r="AM22" s="83"/>
      <c r="AN22" s="83"/>
      <c r="AO22" s="83"/>
      <c r="AP22" s="83"/>
      <c r="AQ22" s="83"/>
      <c r="AR22" s="83"/>
      <c r="AS22" s="83"/>
      <c r="AT22" s="83"/>
      <c r="AU22" s="83"/>
      <c r="AV22" s="83"/>
      <c r="AW22" s="83"/>
      <c r="AX22" s="83"/>
      <c r="AY22" s="83"/>
    </row>
    <row r="23" customFormat="false" ht="18.75" hidden="false" customHeight="true" outlineLevel="0" collapsed="false">
      <c r="A23" s="83"/>
      <c r="B23" s="137" t="s">
        <v>68</v>
      </c>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7"/>
      <c r="AL23" s="83"/>
      <c r="AM23" s="83"/>
      <c r="AN23" s="83"/>
      <c r="AO23" s="83"/>
      <c r="AP23" s="83"/>
      <c r="AQ23" s="83"/>
      <c r="AR23" s="83"/>
      <c r="AS23" s="135"/>
      <c r="AT23" s="83"/>
      <c r="AU23" s="83"/>
      <c r="AV23" s="83"/>
      <c r="AW23" s="83"/>
      <c r="AX23" s="83"/>
      <c r="AY23" s="83"/>
    </row>
    <row r="24" customFormat="false" ht="18" hidden="false" customHeight="true" outlineLevel="0" collapsed="false">
      <c r="A24" s="83"/>
      <c r="B24" s="138" t="s">
        <v>69</v>
      </c>
      <c r="C24" s="138"/>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9"/>
      <c r="AB24" s="139"/>
      <c r="AC24" s="139"/>
      <c r="AD24" s="139"/>
      <c r="AE24" s="139"/>
      <c r="AF24" s="139"/>
      <c r="AG24" s="139"/>
      <c r="AH24" s="139"/>
      <c r="AI24" s="139"/>
      <c r="AJ24" s="140"/>
      <c r="AK24" s="141" t="str">
        <f aca="false" t="array" ref="AK24:AK24">IF(H6="", "", IF(AND('別紙様式2-2（個票（４、５月））'!AC9:AC9="○",'別紙様式2-3（個票（６月以降））'!AC9:AC9="○"), "○", "×"))</f>
        <v/>
      </c>
      <c r="AL24" s="135"/>
      <c r="AM24" s="83"/>
      <c r="AN24" s="83"/>
      <c r="AO24" s="83"/>
      <c r="AP24" s="83"/>
      <c r="AQ24" s="83"/>
      <c r="AR24" s="135"/>
      <c r="AS24" s="83"/>
      <c r="AT24" s="83"/>
      <c r="AU24" s="83"/>
      <c r="AV24" s="83"/>
      <c r="AW24" s="83"/>
      <c r="AX24" s="83"/>
    </row>
    <row r="25" customFormat="false" ht="18" hidden="false" customHeight="true" outlineLevel="0" collapsed="false">
      <c r="A25" s="83"/>
      <c r="B25" s="142" t="s">
        <v>58</v>
      </c>
      <c r="C25" s="117" t="s">
        <v>70</v>
      </c>
      <c r="D25" s="117"/>
      <c r="E25" s="117"/>
      <c r="F25" s="117"/>
      <c r="G25" s="117"/>
      <c r="H25" s="117"/>
      <c r="I25" s="117"/>
      <c r="J25" s="117"/>
      <c r="K25" s="117"/>
      <c r="L25" s="117"/>
      <c r="M25" s="117"/>
      <c r="N25" s="117"/>
      <c r="O25" s="117"/>
      <c r="P25" s="117"/>
      <c r="Q25" s="117"/>
      <c r="R25" s="117"/>
      <c r="S25" s="117"/>
      <c r="T25" s="143" t="n">
        <f aca="false">SUM('別紙様式2-2（個票（４、５月））'!L6:L6,'別紙様式2-3（個票（６月以降））'!K7)</f>
        <v>0</v>
      </c>
      <c r="U25" s="143"/>
      <c r="V25" s="143"/>
      <c r="W25" s="143"/>
      <c r="X25" s="143"/>
      <c r="Y25" s="143"/>
      <c r="Z25" s="144" t="s">
        <v>60</v>
      </c>
      <c r="AA25" s="145" t="s">
        <v>63</v>
      </c>
      <c r="AB25" s="124" t="str">
        <f aca="false">IF(H6="", "", IFERROR(IF(T26&gt;=T25,"○","×"),""))</f>
        <v/>
      </c>
      <c r="AC25" s="146"/>
      <c r="AD25" s="147"/>
      <c r="AE25" s="147"/>
      <c r="AF25" s="147"/>
      <c r="AG25" s="147"/>
      <c r="AH25" s="147"/>
      <c r="AI25" s="147"/>
      <c r="AJ25" s="147"/>
      <c r="AK25" s="147"/>
      <c r="AL25" s="83"/>
      <c r="AM25" s="148" t="s">
        <v>71</v>
      </c>
      <c r="AN25" s="148"/>
      <c r="AO25" s="148"/>
      <c r="AP25" s="148"/>
      <c r="AQ25" s="148"/>
      <c r="AR25" s="148"/>
      <c r="AS25" s="148"/>
      <c r="AT25" s="148"/>
      <c r="AU25" s="148"/>
      <c r="AV25" s="148"/>
      <c r="AW25" s="148"/>
      <c r="AX25" s="148"/>
      <c r="AY25" s="148"/>
    </row>
    <row r="26" customFormat="false" ht="28.5" hidden="false" customHeight="true" outlineLevel="0" collapsed="false">
      <c r="A26" s="83"/>
      <c r="B26" s="142" t="s">
        <v>61</v>
      </c>
      <c r="C26" s="149" t="s">
        <v>72</v>
      </c>
      <c r="D26" s="149"/>
      <c r="E26" s="149"/>
      <c r="F26" s="149"/>
      <c r="G26" s="149"/>
      <c r="H26" s="149"/>
      <c r="I26" s="149"/>
      <c r="J26" s="149"/>
      <c r="K26" s="149"/>
      <c r="L26" s="149"/>
      <c r="M26" s="149"/>
      <c r="N26" s="149"/>
      <c r="O26" s="149"/>
      <c r="P26" s="149"/>
      <c r="Q26" s="149"/>
      <c r="R26" s="149"/>
      <c r="S26" s="149"/>
      <c r="T26" s="150" t="n">
        <v>0</v>
      </c>
      <c r="U26" s="150"/>
      <c r="V26" s="150"/>
      <c r="W26" s="150"/>
      <c r="X26" s="150"/>
      <c r="Y26" s="150"/>
      <c r="Z26" s="151" t="s">
        <v>60</v>
      </c>
      <c r="AA26" s="145" t="s">
        <v>63</v>
      </c>
      <c r="AB26" s="124"/>
      <c r="AC26" s="146"/>
      <c r="AD26" s="147"/>
      <c r="AE26" s="147"/>
      <c r="AF26" s="147"/>
      <c r="AG26" s="147"/>
      <c r="AH26" s="147"/>
      <c r="AI26" s="147"/>
      <c r="AJ26" s="147"/>
      <c r="AK26" s="147"/>
      <c r="AL26" s="83"/>
      <c r="AM26" s="148"/>
      <c r="AN26" s="148"/>
      <c r="AO26" s="148"/>
      <c r="AP26" s="148"/>
      <c r="AQ26" s="148"/>
      <c r="AR26" s="148"/>
      <c r="AS26" s="148"/>
      <c r="AT26" s="148"/>
      <c r="AU26" s="148"/>
      <c r="AV26" s="148"/>
      <c r="AW26" s="148"/>
      <c r="AX26" s="148"/>
      <c r="AY26" s="148"/>
    </row>
    <row r="27" customFormat="false" ht="3.75" hidden="false" customHeight="true" outlineLevel="0" collapsed="false">
      <c r="A27" s="83"/>
      <c r="B27" s="128"/>
      <c r="C27" s="152"/>
      <c r="D27" s="153"/>
      <c r="E27" s="153"/>
      <c r="F27" s="153"/>
      <c r="G27" s="153"/>
      <c r="H27" s="153"/>
      <c r="I27" s="153"/>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4"/>
      <c r="AN27" s="154"/>
      <c r="AO27" s="154"/>
      <c r="AP27" s="154"/>
      <c r="AQ27" s="83"/>
      <c r="AR27" s="83"/>
      <c r="AS27" s="83"/>
      <c r="AT27" s="83"/>
      <c r="AU27" s="83"/>
      <c r="AV27" s="83"/>
      <c r="AW27" s="83"/>
      <c r="AX27" s="135"/>
      <c r="AY27" s="83"/>
    </row>
    <row r="28" customFormat="false" ht="13.5" hidden="false" customHeight="false" outlineLevel="0" collapsed="false">
      <c r="A28" s="83"/>
      <c r="B28" s="128" t="s">
        <v>64</v>
      </c>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155"/>
      <c r="AM28" s="154"/>
      <c r="AN28" s="154"/>
      <c r="AO28" s="154"/>
      <c r="AP28" s="154"/>
      <c r="AQ28" s="83"/>
      <c r="AR28" s="83"/>
      <c r="AS28" s="83"/>
      <c r="AT28" s="83"/>
      <c r="AU28" s="83"/>
      <c r="AV28" s="83"/>
      <c r="AW28" s="83"/>
      <c r="AX28" s="135"/>
      <c r="AY28" s="83"/>
    </row>
    <row r="29" customFormat="false" ht="13.5" hidden="false" customHeight="true" outlineLevel="0" collapsed="false">
      <c r="A29" s="83"/>
      <c r="B29" s="129" t="s">
        <v>65</v>
      </c>
      <c r="C29" s="156" t="s">
        <v>73</v>
      </c>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5"/>
      <c r="AM29" s="154"/>
      <c r="AN29" s="154"/>
      <c r="AO29" s="154"/>
      <c r="AP29" s="154"/>
      <c r="AQ29" s="83"/>
      <c r="AR29" s="83"/>
      <c r="AS29" s="83"/>
      <c r="AT29" s="83"/>
      <c r="AU29" s="83"/>
      <c r="AV29" s="83"/>
      <c r="AW29" s="83"/>
      <c r="AX29" s="135"/>
      <c r="AY29" s="83"/>
    </row>
    <row r="30" customFormat="false" ht="12" hidden="false" customHeight="true" outlineLevel="0" collapsed="false">
      <c r="A30" s="83"/>
      <c r="B30" s="83"/>
      <c r="C30" s="83"/>
      <c r="D30" s="83"/>
      <c r="E30" s="83"/>
      <c r="F30" s="83"/>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132"/>
      <c r="AK30" s="132"/>
      <c r="AL30" s="132"/>
      <c r="AM30" s="83"/>
      <c r="AN30" s="83"/>
      <c r="AO30" s="83"/>
      <c r="AP30" s="83"/>
      <c r="AQ30" s="83"/>
      <c r="AR30" s="83"/>
      <c r="AS30" s="83"/>
      <c r="AT30" s="83"/>
      <c r="AU30" s="83"/>
      <c r="AV30" s="83"/>
      <c r="AW30" s="83"/>
      <c r="AX30" s="83"/>
      <c r="AY30" s="83"/>
      <c r="BA30" s="157" t="s">
        <v>74</v>
      </c>
      <c r="BB30" s="157"/>
      <c r="BC30" s="157"/>
      <c r="BD30" s="157"/>
      <c r="BE30" s="157" t="s">
        <v>75</v>
      </c>
      <c r="BF30" s="157"/>
      <c r="BG30" s="157"/>
      <c r="BH30" s="157"/>
    </row>
    <row r="31" s="1" customFormat="true" ht="23.25" hidden="false" customHeight="true" outlineLevel="0" collapsed="false">
      <c r="A31" s="2"/>
      <c r="B31" s="9" t="s">
        <v>76</v>
      </c>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2"/>
      <c r="AM31" s="158"/>
      <c r="AN31" s="158"/>
      <c r="AO31" s="158"/>
      <c r="AP31" s="158"/>
      <c r="AQ31" s="158"/>
      <c r="AR31" s="158"/>
      <c r="AS31" s="158"/>
      <c r="AT31" s="158"/>
      <c r="AU31" s="158"/>
      <c r="AV31" s="158"/>
      <c r="AW31" s="158"/>
      <c r="AX31" s="158"/>
      <c r="AY31" s="158"/>
      <c r="BA31" s="159" t="s">
        <v>77</v>
      </c>
      <c r="BB31" s="159"/>
      <c r="BC31" s="159"/>
      <c r="BD31" s="159"/>
      <c r="BE31" s="159" t="s">
        <v>78</v>
      </c>
      <c r="BF31" s="159"/>
      <c r="BG31" s="159"/>
      <c r="BH31" s="159"/>
    </row>
    <row r="32" s="96" customFormat="true" ht="18" hidden="false" customHeight="true" outlineLevel="0" collapsed="false">
      <c r="A32" s="93"/>
      <c r="B32" s="138" t="s">
        <v>79</v>
      </c>
      <c r="C32" s="138"/>
      <c r="D32" s="138"/>
      <c r="E32" s="138"/>
      <c r="F32" s="138"/>
      <c r="G32" s="138"/>
      <c r="H32" s="138"/>
      <c r="I32" s="138"/>
      <c r="J32" s="138"/>
      <c r="K32" s="138"/>
      <c r="L32" s="138"/>
      <c r="M32" s="138"/>
      <c r="N32" s="138"/>
      <c r="O32" s="138"/>
      <c r="P32" s="138"/>
      <c r="Q32" s="138"/>
      <c r="R32" s="138"/>
      <c r="S32" s="138"/>
      <c r="T32" s="138"/>
      <c r="U32" s="138"/>
      <c r="V32" s="138"/>
      <c r="W32" s="138"/>
      <c r="X32" s="138"/>
      <c r="Y32" s="138"/>
      <c r="Z32" s="138"/>
      <c r="AA32" s="138"/>
      <c r="AB32" s="138"/>
      <c r="AC32" s="138"/>
      <c r="AD32" s="138"/>
      <c r="AE32" s="138"/>
      <c r="AF32" s="138"/>
      <c r="AG32" s="138"/>
      <c r="AH32" s="138"/>
      <c r="AI32" s="138"/>
      <c r="AJ32" s="138"/>
      <c r="AK32" s="141" t="str">
        <f aca="false">IF(H6="","",IF(AND('別紙様式2-2（個票（４、５月））'!AE9="○",'別紙様式2-3（個票（６月以降））'!AE9="○",COUNTIF('別紙様式2-2（個票（４、５月））'!AE12:AE1048576,"*令和８年度特例要件を*")+COUNTIF('別紙様式2-3（個票（６月以降））'!AE12:AE1048576,"*令和８年度特例要件を*")=0),"○","×"))</f>
        <v/>
      </c>
      <c r="AL32" s="93"/>
      <c r="AM32" s="158"/>
      <c r="AN32" s="158"/>
      <c r="AO32" s="158"/>
      <c r="AP32" s="158"/>
      <c r="AQ32" s="158"/>
      <c r="AR32" s="158"/>
      <c r="AS32" s="158"/>
      <c r="AT32" s="158"/>
      <c r="AU32" s="158"/>
      <c r="AV32" s="158"/>
      <c r="AW32" s="158"/>
      <c r="AX32" s="158"/>
      <c r="AY32" s="158"/>
      <c r="BA32" s="160" t="n">
        <f aca="false">COUNTIF('別紙様式2-2（個票（４、５月））'!N:N,"処遇改善加算Ⅰ")+COUNTIF('別紙様式2-2（個票（４、５月））'!N:N,"処遇改善加算Ⅱ")+COUNTIF('別紙様式2-2（個票（４、５月））'!N:N,"処遇改善加算Ⅲ")+COUNTIF('別紙様式2-2（個票（４、５月））'!N:N,"処遇改善加算Ⅳ")</f>
        <v>0</v>
      </c>
      <c r="BB32" s="160"/>
      <c r="BC32" s="160"/>
      <c r="BD32" s="160"/>
      <c r="BE32" s="160" t="n">
        <f aca="false">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160"/>
      <c r="BG32" s="160"/>
      <c r="BH32" s="160"/>
    </row>
    <row r="33" s="96" customFormat="true" ht="33" hidden="false" customHeight="true" outlineLevel="0" collapsed="false">
      <c r="A33" s="93"/>
      <c r="B33" s="161" t="s">
        <v>80</v>
      </c>
      <c r="C33" s="161"/>
      <c r="D33" s="161"/>
      <c r="E33" s="161"/>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162"/>
      <c r="AL33" s="93"/>
      <c r="AM33" s="158"/>
      <c r="AN33" s="158"/>
      <c r="AO33" s="158"/>
      <c r="AP33" s="158"/>
      <c r="AQ33" s="158"/>
      <c r="AR33" s="158"/>
      <c r="AS33" s="158"/>
      <c r="AT33" s="158"/>
      <c r="AU33" s="158"/>
      <c r="AV33" s="158"/>
      <c r="AW33" s="158"/>
      <c r="AX33" s="158"/>
      <c r="AY33" s="158"/>
      <c r="BA33" s="163"/>
      <c r="BB33" s="163"/>
      <c r="BC33" s="163"/>
      <c r="BD33" s="163"/>
      <c r="BE33" s="157"/>
      <c r="BF33" s="157"/>
      <c r="BG33" s="157"/>
      <c r="BH33" s="157"/>
    </row>
    <row r="34" s="96" customFormat="true" ht="6" hidden="false" customHeight="true" outlineLevel="0" collapsed="false">
      <c r="A34" s="93"/>
      <c r="B34" s="164"/>
      <c r="C34" s="164"/>
      <c r="D34" s="164"/>
      <c r="E34" s="164"/>
      <c r="F34" s="164"/>
      <c r="G34" s="164"/>
      <c r="H34" s="164"/>
      <c r="I34" s="164"/>
      <c r="J34" s="164"/>
      <c r="K34" s="164"/>
      <c r="L34" s="164"/>
      <c r="M34" s="164"/>
      <c r="N34" s="164"/>
      <c r="O34" s="164"/>
      <c r="P34" s="164"/>
      <c r="Q34" s="164"/>
      <c r="R34" s="164"/>
      <c r="S34" s="164"/>
      <c r="T34" s="164"/>
      <c r="U34" s="164"/>
      <c r="V34" s="164"/>
      <c r="W34" s="164"/>
      <c r="X34" s="164"/>
      <c r="Y34" s="164"/>
      <c r="Z34" s="164"/>
      <c r="AA34" s="164"/>
      <c r="AB34" s="164"/>
      <c r="AC34" s="164"/>
      <c r="AD34" s="164"/>
      <c r="AE34" s="164"/>
      <c r="AF34" s="164"/>
      <c r="AG34" s="164"/>
      <c r="AH34" s="164"/>
      <c r="AI34" s="164"/>
      <c r="AJ34" s="164"/>
      <c r="AK34" s="164"/>
      <c r="AL34" s="93"/>
      <c r="AM34" s="165"/>
      <c r="AN34" s="165"/>
      <c r="AO34" s="165"/>
      <c r="AP34" s="165"/>
      <c r="AQ34" s="165"/>
      <c r="AR34" s="165"/>
      <c r="AS34" s="165"/>
      <c r="AT34" s="165"/>
      <c r="AU34" s="165"/>
      <c r="AV34" s="165"/>
      <c r="AW34" s="165"/>
      <c r="AX34" s="165"/>
      <c r="AY34" s="165"/>
      <c r="BA34" s="157" t="s">
        <v>74</v>
      </c>
      <c r="BB34" s="157"/>
      <c r="BC34" s="157"/>
      <c r="BD34" s="157"/>
      <c r="BE34" s="157" t="s">
        <v>75</v>
      </c>
      <c r="BF34" s="157"/>
      <c r="BG34" s="157"/>
      <c r="BH34" s="157"/>
    </row>
    <row r="35" s="96" customFormat="true" ht="19.5" hidden="false" customHeight="true" outlineLevel="0" collapsed="false">
      <c r="A35" s="93"/>
      <c r="B35" s="9" t="s">
        <v>81</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3"/>
      <c r="AM35" s="158"/>
      <c r="AN35" s="158"/>
      <c r="AO35" s="158"/>
      <c r="AP35" s="158"/>
      <c r="AQ35" s="158"/>
      <c r="AR35" s="158"/>
      <c r="AS35" s="158"/>
      <c r="AT35" s="158"/>
      <c r="AU35" s="158"/>
      <c r="AV35" s="158"/>
      <c r="AW35" s="158"/>
      <c r="AX35" s="158"/>
      <c r="AY35" s="158"/>
      <c r="BA35" s="159" t="s">
        <v>82</v>
      </c>
      <c r="BB35" s="159"/>
      <c r="BC35" s="159"/>
      <c r="BD35" s="159"/>
      <c r="BE35" s="159" t="s">
        <v>82</v>
      </c>
      <c r="BF35" s="159"/>
      <c r="BG35" s="159"/>
      <c r="BH35" s="159"/>
    </row>
    <row r="36" s="96" customFormat="true" ht="18" hidden="false" customHeight="true" outlineLevel="0" collapsed="false">
      <c r="A36" s="93"/>
      <c r="B36" s="161" t="s">
        <v>83</v>
      </c>
      <c r="C36" s="161"/>
      <c r="D36" s="161"/>
      <c r="E36" s="161"/>
      <c r="F36" s="161"/>
      <c r="G36" s="161"/>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41" t="str">
        <f aca="false">IF(H6="","",IF(AND('別紙様式2-2（個票（４、５月））'!AF9="○",'別紙様式2-3（個票（６月以降））'!AF9="○",COUNTIF('別紙様式2-2（個票（４、５月））'!AF12:AF1048576,"*令和８年度特例要件を*")+COUNTIF('別紙様式2-3（個票（６月以降））'!AF12:AF1048576,"*令和８年度特例要件を*")=0),"○","×"))</f>
        <v/>
      </c>
      <c r="AL36" s="93"/>
      <c r="AM36" s="158"/>
      <c r="AN36" s="158"/>
      <c r="AO36" s="158"/>
      <c r="AP36" s="158"/>
      <c r="AQ36" s="158"/>
      <c r="AR36" s="158"/>
      <c r="AS36" s="158"/>
      <c r="AT36" s="158"/>
      <c r="AU36" s="158"/>
      <c r="AV36" s="158"/>
      <c r="AW36" s="158"/>
      <c r="AX36" s="158"/>
      <c r="AY36" s="158"/>
      <c r="BA36" s="160" t="n">
        <f aca="false">COUNTIF('別紙様式2-2（個票（４、５月））'!N:N,"処遇改善加算Ⅰ")+COUNTIF('別紙様式2-2（個票（４、５月））'!N:N,"処遇改善加算Ⅱ")+COUNTIF('別紙様式2-2（個票（４、５月））'!N:N,"処遇改善加算Ⅲ")</f>
        <v>0</v>
      </c>
      <c r="BB36" s="160"/>
      <c r="BC36" s="160"/>
      <c r="BD36" s="160"/>
      <c r="BE36" s="160" t="n">
        <f aca="false">COUNTIF('別紙様式2-3（個票（６月以降））'!N:N,"*処遇改善加算Ⅰ*")+COUNTIF('別紙様式2-3（個票（６月以降））'!N:N,"*処遇改善加算Ⅱ*")+COUNTIF('別紙様式2-3（個票（６月以降））'!N:N,"処遇改善加算Ⅲ")</f>
        <v>0</v>
      </c>
      <c r="BF36" s="160"/>
      <c r="BG36" s="160"/>
      <c r="BH36" s="160"/>
    </row>
    <row r="37" s="96" customFormat="true" ht="30" hidden="false" customHeight="true" outlineLevel="0" collapsed="false">
      <c r="A37" s="93"/>
      <c r="B37" s="161" t="s">
        <v>84</v>
      </c>
      <c r="C37" s="161"/>
      <c r="D37" s="161"/>
      <c r="E37" s="161"/>
      <c r="F37" s="161"/>
      <c r="G37" s="161"/>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1"/>
      <c r="AF37" s="161"/>
      <c r="AG37" s="161"/>
      <c r="AH37" s="161"/>
      <c r="AI37" s="161"/>
      <c r="AJ37" s="161"/>
      <c r="AK37" s="162"/>
      <c r="AL37" s="93"/>
      <c r="AM37" s="158"/>
      <c r="AN37" s="158"/>
      <c r="AO37" s="158"/>
      <c r="AP37" s="158"/>
      <c r="AQ37" s="158"/>
      <c r="AR37" s="158"/>
      <c r="AS37" s="158"/>
      <c r="AT37" s="158"/>
      <c r="AU37" s="158"/>
      <c r="AV37" s="158"/>
      <c r="AW37" s="158"/>
      <c r="AX37" s="158"/>
      <c r="AY37" s="158"/>
      <c r="BA37" s="163"/>
      <c r="BB37" s="163"/>
      <c r="BC37" s="163"/>
      <c r="BD37" s="163"/>
      <c r="BE37" s="157"/>
      <c r="BF37" s="157"/>
      <c r="BG37" s="157"/>
      <c r="BH37" s="157"/>
    </row>
    <row r="38" s="96" customFormat="true" ht="6" hidden="false" customHeight="true" outlineLevel="0" collapsed="false">
      <c r="A38" s="93"/>
      <c r="B38" s="155"/>
      <c r="C38" s="155"/>
      <c r="D38" s="155"/>
      <c r="E38" s="155"/>
      <c r="F38" s="155"/>
      <c r="G38" s="155"/>
      <c r="H38" s="155"/>
      <c r="I38" s="155"/>
      <c r="J38" s="155"/>
      <c r="K38" s="155"/>
      <c r="L38" s="155"/>
      <c r="M38" s="155"/>
      <c r="N38" s="155"/>
      <c r="O38" s="155"/>
      <c r="P38" s="155"/>
      <c r="Q38" s="155"/>
      <c r="R38" s="155"/>
      <c r="S38" s="155"/>
      <c r="T38" s="155"/>
      <c r="U38" s="155"/>
      <c r="V38" s="155"/>
      <c r="W38" s="155"/>
      <c r="X38" s="155"/>
      <c r="Y38" s="155"/>
      <c r="Z38" s="155"/>
      <c r="AA38" s="155"/>
      <c r="AB38" s="155"/>
      <c r="AC38" s="155"/>
      <c r="AD38" s="155"/>
      <c r="AE38" s="155"/>
      <c r="AF38" s="155"/>
      <c r="AG38" s="155"/>
      <c r="AH38" s="155"/>
      <c r="AI38" s="155"/>
      <c r="AJ38" s="155"/>
      <c r="AK38" s="155"/>
      <c r="AL38" s="93"/>
      <c r="AM38" s="166"/>
      <c r="AN38" s="93"/>
      <c r="AO38" s="93"/>
      <c r="AP38" s="93"/>
      <c r="AQ38" s="93"/>
      <c r="AR38" s="93"/>
      <c r="AS38" s="93"/>
      <c r="AT38" s="93"/>
      <c r="AU38" s="93"/>
      <c r="AV38" s="93"/>
      <c r="AW38" s="93"/>
      <c r="AX38" s="93"/>
      <c r="AY38" s="93"/>
      <c r="BA38" s="157" t="s">
        <v>74</v>
      </c>
      <c r="BB38" s="157"/>
      <c r="BC38" s="157"/>
      <c r="BD38" s="157"/>
      <c r="BE38" s="157" t="s">
        <v>75</v>
      </c>
      <c r="BF38" s="157"/>
      <c r="BG38" s="157"/>
      <c r="BH38" s="157"/>
    </row>
    <row r="39" s="96" customFormat="true" ht="23.25" hidden="false" customHeight="true" outlineLevel="0" collapsed="false">
      <c r="A39" s="93"/>
      <c r="B39" s="167" t="s">
        <v>85</v>
      </c>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93"/>
      <c r="AM39" s="93"/>
      <c r="AN39" s="93"/>
      <c r="AO39" s="93"/>
      <c r="AP39" s="93"/>
      <c r="AQ39" s="93"/>
      <c r="AR39" s="93"/>
      <c r="AS39" s="93"/>
      <c r="AT39" s="93"/>
      <c r="AU39" s="93"/>
      <c r="AV39" s="93"/>
      <c r="AW39" s="93"/>
      <c r="AX39" s="93"/>
      <c r="AY39" s="93"/>
      <c r="BA39" s="160" t="s">
        <v>86</v>
      </c>
      <c r="BB39" s="160"/>
      <c r="BC39" s="160"/>
      <c r="BD39" s="160"/>
      <c r="BE39" s="160" t="s">
        <v>86</v>
      </c>
      <c r="BF39" s="160"/>
      <c r="BG39" s="160"/>
      <c r="BH39" s="160"/>
    </row>
    <row r="40" customFormat="false" ht="18" hidden="false" customHeight="true" outlineLevel="0" collapsed="false">
      <c r="A40" s="83"/>
      <c r="B40" s="168" t="s">
        <v>87</v>
      </c>
      <c r="C40" s="168"/>
      <c r="D40" s="168"/>
      <c r="E40" s="168"/>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s="141" t="str">
        <f aca="false">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83"/>
      <c r="AM40" s="83"/>
      <c r="AN40" s="83"/>
      <c r="AO40" s="83"/>
      <c r="AP40" s="83"/>
      <c r="AQ40" s="83"/>
      <c r="AR40" s="83"/>
      <c r="AS40" s="83"/>
      <c r="AT40" s="83"/>
      <c r="AU40" s="83"/>
      <c r="AV40" s="83"/>
      <c r="AW40" s="83"/>
      <c r="AX40" s="135"/>
      <c r="AY40" s="83"/>
      <c r="BA40" s="159" t="n">
        <f aca="false">COUNTIF('別紙様式2-2（個票（４、５月））'!N:N,"処遇改善加算Ⅰ")+COUNTIF('別紙様式2-2（個票（４、５月））'!N:N,"処遇改善加算Ⅱ")</f>
        <v>0</v>
      </c>
      <c r="BB40" s="159"/>
      <c r="BC40" s="159"/>
      <c r="BD40" s="159"/>
      <c r="BE40" s="160" t="n">
        <f aca="false">COUNTIF('別紙様式2-3（個票（６月以降））'!N:N,"*処遇改善加算Ⅰ*")+COUNTIF('別紙様式2-3（個票（６月以降））'!N:N,"*処遇改善加算Ⅱ*")</f>
        <v>0</v>
      </c>
      <c r="BF40" s="160"/>
      <c r="BG40" s="160"/>
      <c r="BH40" s="160"/>
    </row>
    <row r="41" customFormat="false" ht="30" hidden="false" customHeight="true" outlineLevel="0" collapsed="false">
      <c r="A41" s="83"/>
      <c r="B41" s="161" t="s">
        <v>88</v>
      </c>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2"/>
      <c r="AL41" s="83"/>
      <c r="AM41" s="83"/>
      <c r="AN41" s="83"/>
      <c r="AO41" s="83"/>
      <c r="AP41" s="83"/>
      <c r="AQ41" s="83"/>
      <c r="AR41" s="83"/>
      <c r="AS41" s="83"/>
      <c r="AT41" s="83"/>
      <c r="AU41" s="83"/>
      <c r="AV41" s="83"/>
      <c r="AW41" s="83"/>
      <c r="AX41" s="135"/>
      <c r="AY41" s="83"/>
      <c r="BA41" s="169"/>
      <c r="BB41" s="169"/>
      <c r="BC41" s="169"/>
      <c r="BD41" s="169"/>
    </row>
    <row r="42" customFormat="false" ht="6" hidden="false" customHeight="true" outlineLevel="0" collapsed="false">
      <c r="A42" s="83"/>
      <c r="B42" s="170"/>
      <c r="C42" s="83"/>
      <c r="D42" s="171"/>
      <c r="E42" s="171"/>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71"/>
      <c r="AE42" s="171"/>
      <c r="AF42" s="171"/>
      <c r="AG42" s="171"/>
      <c r="AH42" s="171"/>
      <c r="AI42" s="171"/>
      <c r="AJ42" s="171"/>
      <c r="AK42" s="83"/>
      <c r="AL42" s="83"/>
      <c r="AM42" s="83"/>
      <c r="AN42" s="83"/>
      <c r="AO42" s="83"/>
      <c r="AP42" s="83"/>
      <c r="AQ42" s="83"/>
      <c r="AR42" s="83"/>
      <c r="AS42" s="83"/>
      <c r="AT42" s="83"/>
      <c r="AU42" s="83"/>
      <c r="AV42" s="83"/>
      <c r="AW42" s="135"/>
      <c r="AX42" s="83"/>
      <c r="AY42" s="83"/>
      <c r="BA42" s="172"/>
      <c r="BB42" s="172"/>
      <c r="BC42" s="172"/>
    </row>
    <row r="43" customFormat="false" ht="17.25" hidden="false" customHeight="true" outlineLevel="0" collapsed="false">
      <c r="A43" s="83"/>
      <c r="B43" s="173" t="s">
        <v>89</v>
      </c>
      <c r="D43" s="174"/>
      <c r="E43" s="174"/>
      <c r="F43" s="174"/>
      <c r="G43" s="174"/>
      <c r="H43" s="174"/>
      <c r="I43" s="174"/>
      <c r="J43" s="174"/>
      <c r="K43" s="174"/>
      <c r="L43" s="174"/>
      <c r="M43" s="174"/>
      <c r="N43" s="174"/>
      <c r="O43" s="174"/>
      <c r="P43" s="174"/>
      <c r="Q43" s="171"/>
      <c r="R43" s="174"/>
      <c r="S43" s="171"/>
      <c r="T43" s="171"/>
      <c r="U43" s="171"/>
      <c r="V43" s="171"/>
      <c r="W43" s="171"/>
      <c r="X43" s="171"/>
      <c r="Y43" s="171"/>
      <c r="Z43" s="171"/>
      <c r="AA43" s="171"/>
      <c r="AB43" s="171"/>
      <c r="AC43" s="171"/>
      <c r="AD43" s="171"/>
      <c r="AE43" s="171"/>
      <c r="AF43" s="171"/>
      <c r="AG43" s="171"/>
      <c r="AH43" s="171"/>
      <c r="AI43" s="171"/>
      <c r="AJ43" s="171"/>
      <c r="AK43" s="124" t="str">
        <f aca="false">IF(H6="", "", IF(AK40="○", "", IF(OR(BA45=TRUE(),BA46=TRUE(),BA47=TRUE(),AND(BA48=TRUE(),G48&lt;&gt;"")), "○", "×")))</f>
        <v/>
      </c>
      <c r="AL43" s="83"/>
      <c r="AM43" s="175"/>
      <c r="AN43" s="83"/>
      <c r="AO43" s="83"/>
      <c r="AP43" s="83"/>
      <c r="AQ43" s="83"/>
      <c r="AR43" s="83"/>
      <c r="AS43" s="83"/>
      <c r="AT43" s="83"/>
      <c r="AU43" s="83"/>
      <c r="AV43" s="83"/>
      <c r="AW43" s="83"/>
      <c r="AX43" s="135"/>
      <c r="AY43" s="83"/>
      <c r="BA43" s="172"/>
      <c r="BB43" s="172"/>
      <c r="BC43" s="172"/>
    </row>
    <row r="44" customFormat="false" ht="15" hidden="false" customHeight="true" outlineLevel="0" collapsed="false">
      <c r="A44" s="93"/>
      <c r="B44" s="176" t="s">
        <v>90</v>
      </c>
      <c r="C44" s="177"/>
      <c r="D44" s="178"/>
      <c r="E44" s="179"/>
      <c r="F44" s="180"/>
      <c r="G44" s="18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1"/>
      <c r="AL44" s="93"/>
      <c r="AM44" s="182" t="s">
        <v>91</v>
      </c>
      <c r="AN44" s="182"/>
      <c r="AO44" s="182"/>
      <c r="AP44" s="182"/>
      <c r="AQ44" s="182"/>
      <c r="AR44" s="182"/>
      <c r="AS44" s="182"/>
      <c r="AT44" s="182"/>
      <c r="AU44" s="182"/>
      <c r="AV44" s="182"/>
      <c r="AW44" s="182"/>
      <c r="AX44" s="182"/>
      <c r="AY44" s="182"/>
      <c r="BA44" s="172"/>
      <c r="BB44" s="172"/>
      <c r="BC44" s="172"/>
    </row>
    <row r="45" s="96" customFormat="true" ht="19.5" hidden="false" customHeight="true" outlineLevel="0" collapsed="false">
      <c r="A45" s="93"/>
      <c r="B45" s="183"/>
      <c r="C45" s="184"/>
      <c r="D45" s="185" t="s">
        <v>92</v>
      </c>
      <c r="E45" s="186"/>
      <c r="F45" s="186"/>
      <c r="G45" s="186"/>
      <c r="H45" s="186"/>
      <c r="I45" s="186"/>
      <c r="J45" s="186"/>
      <c r="K45" s="186"/>
      <c r="L45" s="186"/>
      <c r="M45" s="186"/>
      <c r="N45" s="186"/>
      <c r="O45" s="186"/>
      <c r="P45" s="186"/>
      <c r="Q45" s="186"/>
      <c r="R45" s="186"/>
      <c r="S45" s="145"/>
      <c r="T45" s="145"/>
      <c r="U45" s="145"/>
      <c r="V45" s="145"/>
      <c r="W45" s="145"/>
      <c r="X45" s="145"/>
      <c r="Y45" s="145"/>
      <c r="Z45" s="145"/>
      <c r="AA45" s="145"/>
      <c r="AB45" s="145"/>
      <c r="AC45" s="145"/>
      <c r="AD45" s="145"/>
      <c r="AE45" s="145"/>
      <c r="AF45" s="145"/>
      <c r="AG45" s="145"/>
      <c r="AH45" s="145"/>
      <c r="AI45" s="133"/>
      <c r="AJ45" s="93"/>
      <c r="AK45" s="187"/>
      <c r="AL45" s="93"/>
      <c r="AM45" s="93"/>
      <c r="AN45" s="188"/>
      <c r="AO45" s="188"/>
      <c r="AP45" s="188"/>
      <c r="AQ45" s="188"/>
      <c r="AR45" s="188"/>
      <c r="AS45" s="188"/>
      <c r="AT45" s="188"/>
      <c r="AU45" s="188"/>
      <c r="AV45" s="189"/>
      <c r="AW45" s="190"/>
      <c r="AX45" s="93"/>
      <c r="AY45" s="93"/>
      <c r="BA45" s="191" t="b">
        <f aca="false">FALSE()</f>
        <v>0</v>
      </c>
      <c r="BB45" s="172"/>
      <c r="BC45" s="172"/>
    </row>
    <row r="46" s="96" customFormat="true" ht="19.5" hidden="false" customHeight="true" outlineLevel="0" collapsed="false">
      <c r="A46" s="93"/>
      <c r="B46" s="183"/>
      <c r="C46" s="192"/>
      <c r="D46" s="153" t="s">
        <v>93</v>
      </c>
      <c r="E46" s="193"/>
      <c r="F46" s="193"/>
      <c r="G46" s="193"/>
      <c r="H46" s="193"/>
      <c r="I46" s="193"/>
      <c r="J46" s="193"/>
      <c r="K46" s="193"/>
      <c r="L46" s="193"/>
      <c r="M46" s="193"/>
      <c r="N46" s="193"/>
      <c r="O46" s="193"/>
      <c r="P46" s="193"/>
      <c r="Q46" s="193"/>
      <c r="R46" s="193"/>
      <c r="S46" s="193"/>
      <c r="T46" s="145"/>
      <c r="U46" s="145"/>
      <c r="V46" s="145"/>
      <c r="W46" s="145"/>
      <c r="X46" s="145"/>
      <c r="Y46" s="145"/>
      <c r="Z46" s="145"/>
      <c r="AA46" s="145"/>
      <c r="AB46" s="145"/>
      <c r="AC46" s="145"/>
      <c r="AD46" s="145"/>
      <c r="AE46" s="145"/>
      <c r="AF46" s="145"/>
      <c r="AG46" s="145"/>
      <c r="AH46" s="145"/>
      <c r="AI46" s="133"/>
      <c r="AJ46" s="93"/>
      <c r="AK46" s="187"/>
      <c r="AL46" s="93"/>
      <c r="AM46" s="93"/>
      <c r="AN46" s="188"/>
      <c r="AO46" s="188"/>
      <c r="AP46" s="188"/>
      <c r="AQ46" s="188"/>
      <c r="AR46" s="188"/>
      <c r="AS46" s="188"/>
      <c r="AT46" s="188"/>
      <c r="AU46" s="189"/>
      <c r="AV46" s="190"/>
      <c r="AW46" s="93"/>
      <c r="AX46" s="93"/>
      <c r="AY46" s="93"/>
      <c r="BA46" s="191" t="b">
        <f aca="false">FALSE()</f>
        <v>0</v>
      </c>
      <c r="BB46" s="172"/>
      <c r="BC46" s="172"/>
    </row>
    <row r="47" s="96" customFormat="true" ht="19.5" hidden="false" customHeight="true" outlineLevel="0" collapsed="false">
      <c r="A47" s="93"/>
      <c r="B47" s="183"/>
      <c r="C47" s="192"/>
      <c r="D47" s="194" t="s">
        <v>94</v>
      </c>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93"/>
      <c r="AK47" s="187"/>
      <c r="AL47" s="188"/>
      <c r="AM47" s="93"/>
      <c r="AN47" s="188"/>
      <c r="AO47" s="188"/>
      <c r="AP47" s="188"/>
      <c r="AQ47" s="188"/>
      <c r="AR47" s="188"/>
      <c r="AS47" s="188"/>
      <c r="AT47" s="188"/>
      <c r="AU47" s="189"/>
      <c r="AV47" s="190"/>
      <c r="AW47" s="93"/>
      <c r="AX47" s="93"/>
      <c r="AY47" s="93"/>
      <c r="BA47" s="191" t="b">
        <f aca="false">FALSE()</f>
        <v>0</v>
      </c>
      <c r="BB47" s="172"/>
      <c r="BC47" s="172"/>
    </row>
    <row r="48" s="96" customFormat="true" ht="19.5" hidden="false" customHeight="true" outlineLevel="0" collapsed="false">
      <c r="A48" s="93"/>
      <c r="B48" s="195"/>
      <c r="C48" s="196"/>
      <c r="D48" s="197" t="s">
        <v>95</v>
      </c>
      <c r="E48" s="198"/>
      <c r="F48" s="199"/>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c r="AE48" s="200"/>
      <c r="AF48" s="200"/>
      <c r="AG48" s="200"/>
      <c r="AH48" s="200"/>
      <c r="AI48" s="200"/>
      <c r="AJ48" s="200"/>
      <c r="AK48" s="201" t="s">
        <v>96</v>
      </c>
      <c r="AL48" s="93"/>
      <c r="AM48" s="202" t="s">
        <v>97</v>
      </c>
      <c r="AN48" s="202"/>
      <c r="AO48" s="202"/>
      <c r="AP48" s="202"/>
      <c r="AQ48" s="202"/>
      <c r="AR48" s="202"/>
      <c r="AS48" s="202"/>
      <c r="AT48" s="202"/>
      <c r="AU48" s="202"/>
      <c r="AV48" s="202"/>
      <c r="AW48" s="202"/>
      <c r="AX48" s="202"/>
      <c r="AY48" s="202"/>
      <c r="AZ48" s="203"/>
      <c r="BA48" s="191" t="b">
        <f aca="false">FALSE()</f>
        <v>0</v>
      </c>
      <c r="BB48" s="172"/>
      <c r="BC48" s="172"/>
    </row>
    <row r="49" s="96" customFormat="true" ht="4.5" hidden="false" customHeight="true" outlineLevel="0" collapsed="false">
      <c r="A49" s="83"/>
      <c r="B49" s="204"/>
      <c r="C49" s="205"/>
      <c r="D49" s="205"/>
      <c r="E49" s="205"/>
      <c r="F49" s="205"/>
      <c r="G49" s="205"/>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83"/>
      <c r="AM49" s="93"/>
      <c r="AN49" s="93"/>
      <c r="AO49" s="93"/>
      <c r="AP49" s="93"/>
      <c r="AQ49" s="93"/>
      <c r="AR49" s="93"/>
      <c r="AS49" s="93"/>
      <c r="AT49" s="93"/>
      <c r="AU49" s="93"/>
      <c r="AV49" s="93"/>
      <c r="AW49" s="93"/>
      <c r="AX49" s="93"/>
      <c r="AY49" s="93"/>
      <c r="BA49" s="172"/>
      <c r="BB49" s="172"/>
      <c r="BC49" s="172"/>
    </row>
    <row r="50" customFormat="false" ht="23.25" hidden="false" customHeight="true" outlineLevel="0" collapsed="false">
      <c r="A50" s="83"/>
      <c r="B50" s="167" t="s">
        <v>98</v>
      </c>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83"/>
      <c r="AM50" s="83"/>
      <c r="AN50" s="83"/>
      <c r="AO50" s="83"/>
      <c r="AP50" s="83"/>
      <c r="AQ50" s="83"/>
      <c r="AR50" s="83"/>
      <c r="AS50" s="83"/>
      <c r="AT50" s="83"/>
      <c r="AU50" s="83"/>
      <c r="AV50" s="83"/>
      <c r="AW50" s="83"/>
      <c r="AX50" s="83"/>
      <c r="AY50" s="83"/>
      <c r="AZ50" s="96"/>
      <c r="BA50" s="206" t="s">
        <v>99</v>
      </c>
      <c r="BB50" s="206"/>
      <c r="BC50" s="206"/>
      <c r="BD50" s="206"/>
      <c r="BE50" s="206" t="s">
        <v>99</v>
      </c>
      <c r="BF50" s="206"/>
      <c r="BG50" s="206"/>
      <c r="BH50" s="206"/>
    </row>
    <row r="51" customFormat="false" ht="18" hidden="false" customHeight="true" outlineLevel="0" collapsed="false">
      <c r="A51" s="83"/>
      <c r="B51" s="207" t="s">
        <v>100</v>
      </c>
      <c r="C51" s="207"/>
      <c r="D51" s="207"/>
      <c r="E51" s="207"/>
      <c r="F51" s="207"/>
      <c r="G51" s="207"/>
      <c r="H51" s="207"/>
      <c r="I51" s="207"/>
      <c r="J51" s="207"/>
      <c r="K51" s="207"/>
      <c r="L51" s="207"/>
      <c r="M51" s="207"/>
      <c r="N51" s="207"/>
      <c r="O51" s="207"/>
      <c r="P51" s="207"/>
      <c r="Q51" s="207"/>
      <c r="R51" s="207"/>
      <c r="S51" s="207"/>
      <c r="T51" s="207"/>
      <c r="U51" s="207"/>
      <c r="V51" s="207"/>
      <c r="W51" s="207"/>
      <c r="X51" s="207"/>
      <c r="Y51" s="207"/>
      <c r="Z51" s="207"/>
      <c r="AA51" s="207"/>
      <c r="AB51" s="207"/>
      <c r="AC51" s="207"/>
      <c r="AD51" s="207"/>
      <c r="AE51" s="207"/>
      <c r="AF51" s="207"/>
      <c r="AG51" s="207"/>
      <c r="AH51" s="207"/>
      <c r="AI51" s="207"/>
      <c r="AJ51" s="207"/>
      <c r="AK51" s="208" t="str">
        <f aca="false">IF(H6="", "", IF(AND('別紙様式2-2（個票（４、５月））'!AI9="○",'別紙様式2-3（個票（６月以降））'!AI9="○"), "○", "×"))</f>
        <v/>
      </c>
      <c r="AL51" s="83"/>
      <c r="AM51" s="83"/>
      <c r="AN51" s="83"/>
      <c r="AO51" s="83"/>
      <c r="AP51" s="83"/>
      <c r="AQ51" s="83"/>
      <c r="AR51" s="83"/>
      <c r="AS51" s="83"/>
      <c r="AT51" s="83"/>
      <c r="AU51" s="83"/>
      <c r="AV51" s="83"/>
      <c r="AW51" s="83"/>
      <c r="AX51" s="83"/>
      <c r="AY51" s="83"/>
      <c r="BA51" s="209" t="n">
        <f aca="false">COUNTIF('別紙様式2-2（個票（４、５月））'!N:N,"処遇改善加算Ⅰ")</f>
        <v>0</v>
      </c>
      <c r="BB51" s="209"/>
      <c r="BC51" s="209"/>
      <c r="BD51" s="209"/>
      <c r="BE51" s="209" t="n">
        <f aca="false">COUNTIF('別紙様式2-3（個票（６月以降））'!N:N,"*処遇改善加算Ⅰ*")</f>
        <v>0</v>
      </c>
      <c r="BF51" s="209"/>
      <c r="BG51" s="209"/>
      <c r="BH51" s="209"/>
    </row>
    <row r="52" customFormat="false" ht="6" hidden="false" customHeight="true" outlineLevel="0" collapsed="false">
      <c r="A52" s="93"/>
      <c r="B52" s="131"/>
      <c r="C52" s="131"/>
      <c r="D52" s="131"/>
      <c r="E52" s="131"/>
      <c r="F52" s="132"/>
      <c r="G52" s="133"/>
      <c r="H52" s="133"/>
      <c r="I52" s="133"/>
      <c r="J52" s="133"/>
      <c r="K52" s="133"/>
      <c r="L52" s="133"/>
      <c r="M52" s="210"/>
      <c r="N52" s="210"/>
      <c r="O52" s="210"/>
      <c r="P52" s="210"/>
      <c r="Q52" s="210"/>
      <c r="R52" s="210"/>
      <c r="S52" s="210"/>
      <c r="T52" s="210"/>
      <c r="U52" s="133"/>
      <c r="V52" s="133"/>
      <c r="W52" s="211"/>
      <c r="X52" s="133"/>
      <c r="Y52" s="133"/>
      <c r="Z52" s="133"/>
      <c r="AA52" s="210"/>
      <c r="AB52" s="133"/>
      <c r="AC52" s="133"/>
      <c r="AD52" s="133"/>
      <c r="AE52" s="133"/>
      <c r="AF52" s="133"/>
      <c r="AG52" s="133"/>
      <c r="AH52" s="133"/>
      <c r="AI52" s="133"/>
      <c r="AJ52" s="133"/>
      <c r="AK52" s="133"/>
      <c r="AL52" s="93"/>
      <c r="AM52" s="175"/>
      <c r="AN52" s="83"/>
      <c r="AO52" s="83"/>
      <c r="AP52" s="83"/>
      <c r="AQ52" s="83"/>
      <c r="AR52" s="83"/>
      <c r="AS52" s="83"/>
      <c r="AT52" s="83"/>
      <c r="AU52" s="83"/>
      <c r="AV52" s="83"/>
      <c r="AW52" s="83"/>
      <c r="AX52" s="83"/>
      <c r="AY52" s="83"/>
    </row>
    <row r="53" s="96" customFormat="true" ht="23.25" hidden="false" customHeight="true" outlineLevel="0" collapsed="false">
      <c r="A53" s="2"/>
      <c r="B53" s="212" t="s">
        <v>101</v>
      </c>
      <c r="C53" s="212"/>
      <c r="D53" s="212"/>
      <c r="E53" s="212"/>
      <c r="F53" s="212"/>
      <c r="G53" s="212"/>
      <c r="H53" s="212"/>
      <c r="I53" s="212"/>
      <c r="J53" s="212"/>
      <c r="K53" s="212"/>
      <c r="L53" s="212"/>
      <c r="M53" s="212"/>
      <c r="N53" s="212"/>
      <c r="O53" s="212"/>
      <c r="P53" s="212"/>
      <c r="Q53" s="213"/>
      <c r="R53" s="213"/>
      <c r="S53" s="213"/>
      <c r="T53" s="213"/>
      <c r="U53" s="213"/>
      <c r="V53" s="213"/>
      <c r="W53" s="213"/>
      <c r="X53" s="213"/>
      <c r="Y53" s="213"/>
      <c r="Z53" s="213"/>
      <c r="AA53" s="213"/>
      <c r="AB53" s="213"/>
      <c r="AC53" s="213"/>
      <c r="AD53" s="213"/>
      <c r="AE53" s="213"/>
      <c r="AF53" s="213"/>
      <c r="AG53" s="213"/>
      <c r="AH53" s="213"/>
      <c r="AI53" s="213"/>
      <c r="AJ53" s="213"/>
      <c r="AK53" s="213"/>
      <c r="AL53" s="40"/>
      <c r="AM53" s="93"/>
      <c r="AN53" s="214"/>
      <c r="AO53" s="93"/>
      <c r="AP53" s="93"/>
      <c r="AQ53" s="93"/>
      <c r="AR53" s="93"/>
      <c r="AS53" s="93"/>
      <c r="AT53" s="93"/>
      <c r="AU53" s="93"/>
      <c r="AV53" s="93"/>
      <c r="AW53" s="93"/>
      <c r="AX53" s="93"/>
      <c r="AY53" s="93"/>
    </row>
    <row r="54" s="1" customFormat="true" ht="19.5" hidden="false" customHeight="true" outlineLevel="0" collapsed="false">
      <c r="A54" s="2"/>
      <c r="B54" s="215" t="s">
        <v>102</v>
      </c>
      <c r="C54" s="215"/>
      <c r="D54" s="215"/>
      <c r="E54" s="215"/>
      <c r="F54" s="215"/>
      <c r="G54" s="215"/>
      <c r="H54" s="215"/>
      <c r="I54" s="215"/>
      <c r="J54" s="215"/>
      <c r="K54" s="215"/>
      <c r="L54" s="215"/>
      <c r="M54" s="215"/>
      <c r="N54" s="215"/>
      <c r="O54" s="215"/>
      <c r="P54" s="215"/>
      <c r="Q54" s="215"/>
      <c r="R54" s="215"/>
      <c r="S54" s="215"/>
      <c r="T54" s="215"/>
      <c r="U54" s="215"/>
      <c r="V54" s="215"/>
      <c r="W54" s="215"/>
      <c r="X54" s="215"/>
      <c r="Y54" s="215"/>
      <c r="Z54" s="215"/>
      <c r="AA54" s="215"/>
      <c r="AB54" s="215"/>
      <c r="AC54" s="215"/>
      <c r="AD54" s="215"/>
      <c r="AE54" s="215"/>
      <c r="AF54" s="215"/>
      <c r="AG54" s="215"/>
      <c r="AH54" s="215"/>
      <c r="AI54" s="215"/>
      <c r="AJ54" s="215"/>
      <c r="AK54" s="208" t="str">
        <f aca="false">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40"/>
      <c r="AM54" s="158"/>
      <c r="AN54" s="158"/>
      <c r="AO54" s="158"/>
      <c r="AP54" s="158"/>
      <c r="AQ54" s="158"/>
      <c r="AR54" s="158"/>
      <c r="AS54" s="158"/>
      <c r="AT54" s="158"/>
      <c r="AU54" s="158"/>
      <c r="AV54" s="158"/>
      <c r="AW54" s="158"/>
      <c r="AX54" s="158"/>
      <c r="AY54" s="158"/>
    </row>
    <row r="55" s="1" customFormat="true" ht="31.5" hidden="false" customHeight="true" outlineLevel="0" collapsed="false">
      <c r="A55" s="2"/>
      <c r="B55" s="161" t="s">
        <v>103</v>
      </c>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161"/>
      <c r="AA55" s="161"/>
      <c r="AB55" s="161"/>
      <c r="AC55" s="161"/>
      <c r="AD55" s="161"/>
      <c r="AE55" s="161"/>
      <c r="AF55" s="161"/>
      <c r="AG55" s="161"/>
      <c r="AH55" s="161"/>
      <c r="AI55" s="161"/>
      <c r="AJ55" s="161"/>
      <c r="AK55" s="216"/>
      <c r="AL55" s="40"/>
      <c r="AM55" s="217"/>
      <c r="AN55" s="158"/>
      <c r="AO55" s="158"/>
      <c r="AP55" s="158"/>
      <c r="AQ55" s="158"/>
      <c r="AR55" s="158"/>
      <c r="AS55" s="158"/>
      <c r="AT55" s="158"/>
      <c r="AU55" s="158"/>
      <c r="AV55" s="158"/>
      <c r="AW55" s="158"/>
      <c r="AX55" s="158"/>
      <c r="AY55" s="158"/>
    </row>
    <row r="56" s="1" customFormat="true" ht="19.5" hidden="false" customHeight="true" outlineLevel="0" collapsed="false">
      <c r="A56" s="2"/>
      <c r="B56" s="218" t="s">
        <v>104</v>
      </c>
      <c r="C56" s="218"/>
      <c r="D56" s="218"/>
      <c r="E56" s="218"/>
      <c r="F56" s="218"/>
      <c r="G56" s="218"/>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9" t="str">
        <f aca="false">IF(H6="","",IF(AK54="○","",IF(OR(AND(BB65=1,BA65&gt;=2,BA69&gt;=2,BA73&gt;=2,BA77&gt;=2,BA81&gt;=3,BA90&gt;=2),AND(BB65=2,BA65&gt;=1,BA69&gt;=1,BA73&gt;=1,BA77&gt;=1,BA81&gt;=2,BA90&gt;=1)),"○","×")))</f>
        <v/>
      </c>
      <c r="AL56" s="40"/>
      <c r="AM56" s="217"/>
      <c r="AN56" s="217"/>
      <c r="AO56" s="217"/>
      <c r="AP56" s="217"/>
      <c r="AQ56" s="217"/>
      <c r="AR56" s="217"/>
      <c r="AS56" s="217"/>
      <c r="AT56" s="217"/>
      <c r="AU56" s="217"/>
      <c r="AV56" s="217"/>
      <c r="AW56" s="217"/>
      <c r="AX56" s="217"/>
      <c r="AY56" s="217"/>
    </row>
    <row r="57" s="1" customFormat="true" ht="7.5" hidden="false" customHeight="true" outlineLevel="0" collapsed="false">
      <c r="A57" s="2"/>
      <c r="B57" s="220"/>
      <c r="C57" s="220"/>
      <c r="D57" s="220"/>
      <c r="E57" s="220"/>
      <c r="F57" s="220"/>
      <c r="G57" s="220"/>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1"/>
      <c r="AL57" s="40"/>
      <c r="AM57" s="217"/>
      <c r="AN57" s="217"/>
      <c r="AO57" s="217"/>
      <c r="AP57" s="217"/>
      <c r="AQ57" s="217"/>
      <c r="AR57" s="217"/>
      <c r="AS57" s="217"/>
      <c r="AT57" s="217"/>
      <c r="AU57" s="217"/>
      <c r="AV57" s="217"/>
      <c r="AW57" s="217"/>
      <c r="AX57" s="217"/>
      <c r="AY57" s="217"/>
    </row>
    <row r="58" customFormat="false" ht="21" hidden="false" customHeight="true" outlineLevel="0" collapsed="false">
      <c r="A58" s="83"/>
      <c r="B58" s="152" t="s">
        <v>105</v>
      </c>
      <c r="C58" s="153"/>
      <c r="D58" s="153"/>
      <c r="E58" s="153"/>
      <c r="F58" s="153"/>
      <c r="G58" s="153"/>
      <c r="H58" s="153"/>
      <c r="I58" s="153"/>
      <c r="J58" s="153"/>
      <c r="K58" s="153"/>
      <c r="L58" s="153"/>
      <c r="M58" s="153"/>
      <c r="N58" s="153"/>
      <c r="O58" s="153"/>
      <c r="P58" s="153"/>
      <c r="Q58" s="153"/>
      <c r="R58" s="153"/>
      <c r="S58" s="153"/>
      <c r="T58" s="153"/>
      <c r="U58" s="153"/>
      <c r="V58" s="93"/>
      <c r="W58" s="153"/>
      <c r="X58" s="153"/>
      <c r="Y58" s="153"/>
      <c r="Z58" s="153"/>
      <c r="AA58" s="153"/>
      <c r="AB58" s="153"/>
      <c r="AC58" s="153"/>
      <c r="AD58" s="153"/>
      <c r="AE58" s="153"/>
      <c r="AF58" s="153"/>
      <c r="AG58" s="153"/>
      <c r="AH58" s="93"/>
      <c r="AI58" s="222" t="str">
        <f aca="false">IF(H6="","",IF(OR(BA40&gt;0,BE40&gt;0),"該当",""))</f>
        <v/>
      </c>
      <c r="AJ58" s="222"/>
      <c r="AK58" s="222"/>
      <c r="AL58" s="93"/>
      <c r="AM58" s="2"/>
      <c r="AN58" s="2"/>
      <c r="AO58" s="2"/>
      <c r="AP58" s="2"/>
      <c r="AQ58" s="2"/>
      <c r="AR58" s="2"/>
      <c r="AS58" s="2"/>
      <c r="AT58" s="2"/>
      <c r="AU58" s="2"/>
      <c r="AV58" s="2"/>
      <c r="AW58" s="2"/>
      <c r="AX58" s="2"/>
      <c r="AY58" s="2"/>
    </row>
    <row r="59" customFormat="false" ht="51" hidden="false" customHeight="true" outlineLevel="0" collapsed="false">
      <c r="A59" s="83"/>
      <c r="B59" s="223" t="s">
        <v>106</v>
      </c>
      <c r="C59" s="224" t="s">
        <v>107</v>
      </c>
      <c r="D59" s="224"/>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c r="AF59" s="224"/>
      <c r="AG59" s="224"/>
      <c r="AH59" s="224"/>
      <c r="AI59" s="224"/>
      <c r="AJ59" s="224"/>
      <c r="AK59" s="224"/>
      <c r="AL59" s="93"/>
      <c r="AM59" s="93"/>
      <c r="AN59" s="93"/>
      <c r="AO59" s="93"/>
      <c r="AP59" s="93"/>
      <c r="AQ59" s="225"/>
      <c r="AR59" s="93"/>
      <c r="AS59" s="93"/>
      <c r="AT59" s="93"/>
      <c r="AU59" s="226"/>
      <c r="AV59" s="93"/>
      <c r="AW59" s="93"/>
      <c r="AX59" s="93"/>
      <c r="AY59" s="93"/>
    </row>
    <row r="60" customFormat="false" ht="7.5" hidden="false" customHeight="true" outlineLevel="0" collapsed="false">
      <c r="A60" s="83"/>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row>
    <row r="61" customFormat="false" ht="21" hidden="false" customHeight="true" outlineLevel="0" collapsed="false">
      <c r="A61" s="83"/>
      <c r="B61" s="227" t="s">
        <v>108</v>
      </c>
      <c r="C61" s="228"/>
      <c r="D61" s="228"/>
      <c r="E61" s="228"/>
      <c r="F61" s="228"/>
      <c r="G61" s="228"/>
      <c r="H61" s="228"/>
      <c r="I61" s="228"/>
      <c r="J61" s="228"/>
      <c r="K61" s="228"/>
      <c r="L61" s="228"/>
      <c r="M61" s="228"/>
      <c r="N61" s="228"/>
      <c r="O61" s="228"/>
      <c r="P61" s="228"/>
      <c r="Q61" s="228"/>
      <c r="R61" s="228"/>
      <c r="S61" s="228"/>
      <c r="T61" s="228"/>
      <c r="U61" s="228"/>
      <c r="V61" s="228"/>
      <c r="W61" s="228"/>
      <c r="X61" s="228"/>
      <c r="Y61" s="228"/>
      <c r="Z61" s="228"/>
      <c r="AA61" s="228"/>
      <c r="AB61" s="228"/>
      <c r="AC61" s="228"/>
      <c r="AD61" s="228"/>
      <c r="AE61" s="228"/>
      <c r="AF61" s="228"/>
      <c r="AG61" s="228"/>
      <c r="AH61" s="128"/>
      <c r="AI61" s="229" t="str">
        <f aca="false">IF(H6="","",IF(OR(BA32-BA40&gt;0,BE32-BE40&gt;0),"該当",""))</f>
        <v/>
      </c>
      <c r="AJ61" s="229"/>
      <c r="AK61" s="229"/>
      <c r="AL61" s="93"/>
      <c r="AM61" s="93"/>
      <c r="AN61" s="93"/>
      <c r="AO61" s="83"/>
      <c r="AP61" s="93"/>
      <c r="AQ61" s="93"/>
      <c r="AR61" s="93"/>
      <c r="AS61" s="93"/>
      <c r="AT61" s="93"/>
      <c r="AU61" s="93"/>
      <c r="AV61" s="93"/>
      <c r="AW61" s="93"/>
      <c r="AX61" s="93"/>
      <c r="AY61" s="93"/>
    </row>
    <row r="62" customFormat="false" ht="59.25" hidden="false" customHeight="true" outlineLevel="0" collapsed="false">
      <c r="A62" s="83"/>
      <c r="B62" s="223" t="s">
        <v>106</v>
      </c>
      <c r="C62" s="224" t="s">
        <v>109</v>
      </c>
      <c r="D62" s="224"/>
      <c r="E62" s="224"/>
      <c r="F62" s="224"/>
      <c r="G62" s="224"/>
      <c r="H62" s="224"/>
      <c r="I62" s="224"/>
      <c r="J62" s="224"/>
      <c r="K62" s="224"/>
      <c r="L62" s="224"/>
      <c r="M62" s="224"/>
      <c r="N62" s="224"/>
      <c r="O62" s="224"/>
      <c r="P62" s="224"/>
      <c r="Q62" s="224"/>
      <c r="R62" s="224"/>
      <c r="S62" s="224"/>
      <c r="T62" s="224"/>
      <c r="U62" s="224"/>
      <c r="V62" s="224"/>
      <c r="W62" s="224"/>
      <c r="X62" s="224"/>
      <c r="Y62" s="224"/>
      <c r="Z62" s="224"/>
      <c r="AA62" s="224"/>
      <c r="AB62" s="224"/>
      <c r="AC62" s="224"/>
      <c r="AD62" s="224"/>
      <c r="AE62" s="224"/>
      <c r="AF62" s="224"/>
      <c r="AG62" s="224"/>
      <c r="AH62" s="224"/>
      <c r="AI62" s="224"/>
      <c r="AJ62" s="224"/>
      <c r="AK62" s="224"/>
      <c r="AL62" s="93"/>
      <c r="AM62" s="93"/>
      <c r="AN62" s="93"/>
      <c r="AO62" s="93"/>
      <c r="AP62" s="93"/>
      <c r="AR62" s="93"/>
      <c r="AS62" s="93"/>
      <c r="AT62" s="93"/>
      <c r="AU62" s="93"/>
      <c r="AV62" s="93"/>
      <c r="AW62" s="93"/>
      <c r="AX62" s="93"/>
      <c r="AY62" s="93"/>
    </row>
    <row r="63" customFormat="false" ht="7.5" hidden="false" customHeight="true" outlineLevel="0" collapsed="false">
      <c r="A63" s="83"/>
      <c r="B63" s="230"/>
      <c r="C63" s="230"/>
      <c r="D63" s="230"/>
      <c r="E63" s="230"/>
      <c r="F63" s="230"/>
      <c r="G63" s="230"/>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93"/>
      <c r="AM63" s="93"/>
      <c r="AN63" s="93"/>
      <c r="AO63" s="93"/>
      <c r="AP63" s="93"/>
      <c r="AQ63" s="93"/>
      <c r="AR63" s="93"/>
      <c r="AS63" s="93"/>
      <c r="AT63" s="93"/>
      <c r="AU63" s="93"/>
      <c r="AV63" s="93"/>
      <c r="AW63" s="93"/>
      <c r="AX63" s="93"/>
      <c r="AY63" s="93"/>
    </row>
    <row r="64" customFormat="false" ht="19.5" hidden="false" customHeight="true" outlineLevel="0" collapsed="false">
      <c r="A64" s="83"/>
      <c r="B64" s="231" t="s">
        <v>110</v>
      </c>
      <c r="C64" s="231"/>
      <c r="D64" s="231"/>
      <c r="E64" s="232" t="s">
        <v>111</v>
      </c>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93"/>
      <c r="AM64" s="83"/>
      <c r="AN64" s="158"/>
      <c r="AO64" s="158"/>
      <c r="AP64" s="158"/>
      <c r="AQ64" s="158"/>
      <c r="AR64" s="158"/>
      <c r="AS64" s="158"/>
      <c r="AT64" s="158"/>
      <c r="AU64" s="158"/>
      <c r="AV64" s="158"/>
      <c r="AW64" s="158"/>
      <c r="AX64" s="158"/>
      <c r="AY64" s="158"/>
      <c r="AZ64" s="233"/>
      <c r="BA64" s="234" t="s">
        <v>112</v>
      </c>
      <c r="BB64" s="26" t="s">
        <v>113</v>
      </c>
    </row>
    <row r="65" customFormat="false" ht="15" hidden="false" customHeight="true" outlineLevel="0" collapsed="false">
      <c r="A65" s="83"/>
      <c r="B65" s="235" t="s">
        <v>114</v>
      </c>
      <c r="C65" s="235"/>
      <c r="D65" s="235"/>
      <c r="E65" s="236"/>
      <c r="F65" s="236"/>
      <c r="G65" s="237" t="s">
        <v>115</v>
      </c>
      <c r="H65" s="237"/>
      <c r="I65" s="237"/>
      <c r="J65" s="237"/>
      <c r="K65" s="237"/>
      <c r="L65" s="237"/>
      <c r="M65" s="237"/>
      <c r="N65" s="237"/>
      <c r="O65" s="237"/>
      <c r="P65" s="237"/>
      <c r="Q65" s="237"/>
      <c r="R65" s="237"/>
      <c r="S65" s="237"/>
      <c r="T65" s="237"/>
      <c r="U65" s="237"/>
      <c r="V65" s="237"/>
      <c r="W65" s="237"/>
      <c r="X65" s="237"/>
      <c r="Y65" s="237"/>
      <c r="Z65" s="237"/>
      <c r="AA65" s="237"/>
      <c r="AB65" s="237"/>
      <c r="AC65" s="237"/>
      <c r="AD65" s="237"/>
      <c r="AE65" s="237"/>
      <c r="AF65" s="237"/>
      <c r="AG65" s="237"/>
      <c r="AH65" s="237"/>
      <c r="AI65" s="237"/>
      <c r="AJ65" s="237"/>
      <c r="AK65" s="237"/>
      <c r="AL65" s="93"/>
      <c r="AM65" s="238" t="str">
        <f aca="false">IF(AI58="該当", "！この区分（４項目）から２つ以上の取組が選択されていません。",  "！この区分（４項目）から１つ以上の取組が選択されていません。")</f>
        <v>！この区分（４項目）から１つ以上の取組が選択されていません。</v>
      </c>
      <c r="AN65" s="238"/>
      <c r="AO65" s="238"/>
      <c r="AP65" s="238"/>
      <c r="AQ65" s="238"/>
      <c r="AR65" s="238"/>
      <c r="AS65" s="238"/>
      <c r="AT65" s="238"/>
      <c r="AU65" s="238"/>
      <c r="AV65" s="238"/>
      <c r="AW65" s="238"/>
      <c r="AX65" s="238"/>
      <c r="AY65" s="93"/>
      <c r="AZ65" s="96"/>
      <c r="BA65" s="239" t="n">
        <f aca="false">COUNTIF(E65:F68, "✓")+COUNTIF(E65:F68, "誓約")</f>
        <v>0</v>
      </c>
      <c r="BB65" s="240" t="str">
        <f aca="false">IF(AI58="該当",1,IF(AI61="該当",2,""))</f>
        <v/>
      </c>
    </row>
    <row r="66" customFormat="false" ht="15" hidden="false" customHeight="true" outlineLevel="0" collapsed="false">
      <c r="A66" s="83"/>
      <c r="B66" s="235"/>
      <c r="C66" s="235"/>
      <c r="D66" s="235"/>
      <c r="E66" s="241"/>
      <c r="F66" s="241"/>
      <c r="G66" s="237" t="s">
        <v>116</v>
      </c>
      <c r="H66" s="237"/>
      <c r="I66" s="237"/>
      <c r="J66" s="237"/>
      <c r="K66" s="237"/>
      <c r="L66" s="237"/>
      <c r="M66" s="237"/>
      <c r="N66" s="237"/>
      <c r="O66" s="237"/>
      <c r="P66" s="237"/>
      <c r="Q66" s="237"/>
      <c r="R66" s="237"/>
      <c r="S66" s="237"/>
      <c r="T66" s="237"/>
      <c r="U66" s="237"/>
      <c r="V66" s="237"/>
      <c r="W66" s="237"/>
      <c r="X66" s="237"/>
      <c r="Y66" s="237"/>
      <c r="Z66" s="237"/>
      <c r="AA66" s="237"/>
      <c r="AB66" s="237"/>
      <c r="AC66" s="237"/>
      <c r="AD66" s="237"/>
      <c r="AE66" s="237"/>
      <c r="AF66" s="237"/>
      <c r="AG66" s="237"/>
      <c r="AH66" s="237"/>
      <c r="AI66" s="237"/>
      <c r="AJ66" s="237"/>
      <c r="AK66" s="237"/>
      <c r="AL66" s="93"/>
      <c r="AM66" s="238"/>
      <c r="AN66" s="238"/>
      <c r="AO66" s="238"/>
      <c r="AP66" s="238"/>
      <c r="AQ66" s="238"/>
      <c r="AR66" s="238"/>
      <c r="AS66" s="238"/>
      <c r="AT66" s="238"/>
      <c r="AU66" s="238"/>
      <c r="AV66" s="238"/>
      <c r="AW66" s="238"/>
      <c r="AX66" s="238"/>
      <c r="AY66" s="217"/>
      <c r="AZ66" s="242"/>
      <c r="BA66" s="239"/>
    </row>
    <row r="67" customFormat="false" ht="24" hidden="false" customHeight="true" outlineLevel="0" collapsed="false">
      <c r="A67" s="83"/>
      <c r="B67" s="235"/>
      <c r="C67" s="235"/>
      <c r="D67" s="235"/>
      <c r="E67" s="241"/>
      <c r="F67" s="241"/>
      <c r="G67" s="237" t="s">
        <v>117</v>
      </c>
      <c r="H67" s="237"/>
      <c r="I67" s="237"/>
      <c r="J67" s="237"/>
      <c r="K67" s="237"/>
      <c r="L67" s="237"/>
      <c r="M67" s="237"/>
      <c r="N67" s="237"/>
      <c r="O67" s="237"/>
      <c r="P67" s="237"/>
      <c r="Q67" s="237"/>
      <c r="R67" s="237"/>
      <c r="S67" s="237"/>
      <c r="T67" s="237"/>
      <c r="U67" s="237"/>
      <c r="V67" s="237"/>
      <c r="W67" s="237"/>
      <c r="X67" s="237"/>
      <c r="Y67" s="237"/>
      <c r="Z67" s="237"/>
      <c r="AA67" s="237"/>
      <c r="AB67" s="237"/>
      <c r="AC67" s="237"/>
      <c r="AD67" s="237"/>
      <c r="AE67" s="237"/>
      <c r="AF67" s="237"/>
      <c r="AG67" s="237"/>
      <c r="AH67" s="237"/>
      <c r="AI67" s="237"/>
      <c r="AJ67" s="237"/>
      <c r="AK67" s="237"/>
      <c r="AL67" s="93"/>
      <c r="AM67" s="217"/>
      <c r="AN67" s="217"/>
      <c r="AO67" s="217"/>
      <c r="AP67" s="217"/>
      <c r="AQ67" s="217"/>
      <c r="AR67" s="217"/>
      <c r="AS67" s="217"/>
      <c r="AT67" s="217"/>
      <c r="AU67" s="217"/>
      <c r="AV67" s="217"/>
      <c r="AW67" s="217"/>
      <c r="AX67" s="217"/>
      <c r="AY67" s="217"/>
      <c r="AZ67" s="242"/>
      <c r="BA67" s="239"/>
    </row>
    <row r="68" customFormat="false" ht="15" hidden="false" customHeight="true" outlineLevel="0" collapsed="false">
      <c r="A68" s="83"/>
      <c r="B68" s="235"/>
      <c r="C68" s="235"/>
      <c r="D68" s="235"/>
      <c r="E68" s="243"/>
      <c r="F68" s="243"/>
      <c r="G68" s="237" t="s">
        <v>118</v>
      </c>
      <c r="H68" s="237"/>
      <c r="I68" s="237"/>
      <c r="J68" s="237"/>
      <c r="K68" s="237"/>
      <c r="L68" s="237"/>
      <c r="M68" s="237"/>
      <c r="N68" s="237"/>
      <c r="O68" s="237"/>
      <c r="P68" s="237"/>
      <c r="Q68" s="237"/>
      <c r="R68" s="237"/>
      <c r="S68" s="237"/>
      <c r="T68" s="237"/>
      <c r="U68" s="237"/>
      <c r="V68" s="237"/>
      <c r="W68" s="237"/>
      <c r="X68" s="237"/>
      <c r="Y68" s="237"/>
      <c r="Z68" s="237"/>
      <c r="AA68" s="237"/>
      <c r="AB68" s="237"/>
      <c r="AC68" s="237"/>
      <c r="AD68" s="237"/>
      <c r="AE68" s="237"/>
      <c r="AF68" s="237"/>
      <c r="AG68" s="237"/>
      <c r="AH68" s="237"/>
      <c r="AI68" s="237"/>
      <c r="AJ68" s="237"/>
      <c r="AK68" s="237"/>
      <c r="AL68" s="93"/>
      <c r="AM68" s="244"/>
      <c r="AN68" s="244"/>
      <c r="AO68" s="244"/>
      <c r="AP68" s="244"/>
      <c r="AQ68" s="244"/>
      <c r="AR68" s="244"/>
      <c r="AS68" s="244"/>
      <c r="AT68" s="244"/>
      <c r="AU68" s="244"/>
      <c r="AV68" s="244"/>
      <c r="AW68" s="244"/>
      <c r="AX68" s="244"/>
      <c r="AY68" s="93"/>
      <c r="AZ68" s="96"/>
      <c r="BA68" s="239"/>
    </row>
    <row r="69" customFormat="false" ht="39" hidden="false" customHeight="true" outlineLevel="0" collapsed="false">
      <c r="A69" s="83"/>
      <c r="B69" s="235" t="s">
        <v>119</v>
      </c>
      <c r="C69" s="235"/>
      <c r="D69" s="235"/>
      <c r="E69" s="236"/>
      <c r="F69" s="236"/>
      <c r="G69" s="237" t="s">
        <v>120</v>
      </c>
      <c r="H69" s="237"/>
      <c r="I69" s="237"/>
      <c r="J69" s="237"/>
      <c r="K69" s="237"/>
      <c r="L69" s="237"/>
      <c r="M69" s="237"/>
      <c r="N69" s="237"/>
      <c r="O69" s="237"/>
      <c r="P69" s="237"/>
      <c r="Q69" s="237"/>
      <c r="R69" s="237"/>
      <c r="S69" s="237"/>
      <c r="T69" s="237"/>
      <c r="U69" s="237"/>
      <c r="V69" s="237"/>
      <c r="W69" s="237"/>
      <c r="X69" s="237"/>
      <c r="Y69" s="237"/>
      <c r="Z69" s="237"/>
      <c r="AA69" s="237"/>
      <c r="AB69" s="237"/>
      <c r="AC69" s="237"/>
      <c r="AD69" s="237"/>
      <c r="AE69" s="237"/>
      <c r="AF69" s="237"/>
      <c r="AG69" s="237"/>
      <c r="AH69" s="237"/>
      <c r="AI69" s="237"/>
      <c r="AJ69" s="237"/>
      <c r="AK69" s="237"/>
      <c r="AL69" s="93"/>
      <c r="AM69" s="238" t="str">
        <f aca="false">IF(AI58="該当", "！この区分（４項目）から２つ以上の取組が選択されていません。",  "！この区分（４項目）から１つ以上の取組が選択されていません。")</f>
        <v>！この区分（４項目）から１つ以上の取組が選択されていません。</v>
      </c>
      <c r="AN69" s="238"/>
      <c r="AO69" s="238"/>
      <c r="AP69" s="238"/>
      <c r="AQ69" s="238"/>
      <c r="AR69" s="238"/>
      <c r="AS69" s="238"/>
      <c r="AT69" s="238"/>
      <c r="AU69" s="238"/>
      <c r="AV69" s="238"/>
      <c r="AW69" s="238"/>
      <c r="AX69" s="238"/>
      <c r="AY69" s="93"/>
      <c r="AZ69" s="96"/>
      <c r="BA69" s="239" t="n">
        <f aca="false">COUNTIF(E69:F72, "✓")+COUNTIF(E69:F72, "誓約")</f>
        <v>0</v>
      </c>
    </row>
    <row r="70" customFormat="false" ht="15" hidden="false" customHeight="true" outlineLevel="0" collapsed="false">
      <c r="A70" s="83"/>
      <c r="B70" s="235"/>
      <c r="C70" s="235"/>
      <c r="D70" s="235"/>
      <c r="E70" s="241"/>
      <c r="F70" s="241"/>
      <c r="G70" s="237" t="s">
        <v>121</v>
      </c>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93"/>
      <c r="AM70" s="238"/>
      <c r="AN70" s="238"/>
      <c r="AO70" s="238"/>
      <c r="AP70" s="238"/>
      <c r="AQ70" s="238"/>
      <c r="AR70" s="238"/>
      <c r="AS70" s="238"/>
      <c r="AT70" s="238"/>
      <c r="AU70" s="238"/>
      <c r="AV70" s="238"/>
      <c r="AW70" s="238"/>
      <c r="AX70" s="238"/>
      <c r="AY70" s="217"/>
      <c r="AZ70" s="242"/>
      <c r="BA70" s="239"/>
    </row>
    <row r="71" customFormat="false" ht="15" hidden="false" customHeight="true" outlineLevel="0" collapsed="false">
      <c r="A71" s="83"/>
      <c r="B71" s="235"/>
      <c r="C71" s="235"/>
      <c r="D71" s="235"/>
      <c r="E71" s="245"/>
      <c r="F71" s="245"/>
      <c r="G71" s="237" t="s">
        <v>122</v>
      </c>
      <c r="H71" s="237"/>
      <c r="I71" s="237"/>
      <c r="J71" s="237"/>
      <c r="K71" s="237"/>
      <c r="L71" s="237"/>
      <c r="M71" s="237"/>
      <c r="N71" s="237"/>
      <c r="O71" s="237"/>
      <c r="P71" s="237"/>
      <c r="Q71" s="237"/>
      <c r="R71" s="237"/>
      <c r="S71" s="237"/>
      <c r="T71" s="237"/>
      <c r="U71" s="237"/>
      <c r="V71" s="237"/>
      <c r="W71" s="237"/>
      <c r="X71" s="237"/>
      <c r="Y71" s="237"/>
      <c r="Z71" s="237"/>
      <c r="AA71" s="237"/>
      <c r="AB71" s="237"/>
      <c r="AC71" s="237"/>
      <c r="AD71" s="237"/>
      <c r="AE71" s="237"/>
      <c r="AF71" s="237"/>
      <c r="AG71" s="237"/>
      <c r="AH71" s="237"/>
      <c r="AI71" s="237"/>
      <c r="AJ71" s="237"/>
      <c r="AK71" s="237"/>
      <c r="AL71" s="93"/>
      <c r="AM71" s="246"/>
      <c r="AN71" s="217"/>
      <c r="AO71" s="217"/>
      <c r="AP71" s="217"/>
      <c r="AQ71" s="217"/>
      <c r="AR71" s="217"/>
      <c r="AS71" s="217"/>
      <c r="AT71" s="217"/>
      <c r="AU71" s="217"/>
      <c r="AV71" s="217"/>
      <c r="AW71" s="217"/>
      <c r="AX71" s="217"/>
      <c r="AY71" s="217"/>
      <c r="AZ71" s="242"/>
      <c r="BA71" s="239"/>
    </row>
    <row r="72" customFormat="false" ht="15" hidden="false" customHeight="true" outlineLevel="0" collapsed="false">
      <c r="A72" s="83"/>
      <c r="B72" s="235"/>
      <c r="C72" s="235"/>
      <c r="D72" s="235"/>
      <c r="E72" s="247"/>
      <c r="F72" s="247"/>
      <c r="G72" s="237" t="s">
        <v>123</v>
      </c>
      <c r="H72" s="237"/>
      <c r="I72" s="237"/>
      <c r="J72" s="237"/>
      <c r="K72" s="237"/>
      <c r="L72" s="237"/>
      <c r="M72" s="237"/>
      <c r="N72" s="237"/>
      <c r="O72" s="237"/>
      <c r="P72" s="237"/>
      <c r="Q72" s="237"/>
      <c r="R72" s="237"/>
      <c r="S72" s="237"/>
      <c r="T72" s="237"/>
      <c r="U72" s="237"/>
      <c r="V72" s="237"/>
      <c r="W72" s="237"/>
      <c r="X72" s="237"/>
      <c r="Y72" s="237"/>
      <c r="Z72" s="237"/>
      <c r="AA72" s="237"/>
      <c r="AB72" s="237"/>
      <c r="AC72" s="237"/>
      <c r="AD72" s="237"/>
      <c r="AE72" s="237"/>
      <c r="AF72" s="237"/>
      <c r="AG72" s="237"/>
      <c r="AH72" s="237"/>
      <c r="AI72" s="237"/>
      <c r="AJ72" s="237"/>
      <c r="AK72" s="237"/>
      <c r="AL72" s="93"/>
      <c r="AM72" s="244"/>
      <c r="AN72" s="244"/>
      <c r="AO72" s="244"/>
      <c r="AP72" s="244"/>
      <c r="AQ72" s="244"/>
      <c r="AR72" s="244"/>
      <c r="AS72" s="244"/>
      <c r="AT72" s="244"/>
      <c r="AU72" s="244"/>
      <c r="AV72" s="244"/>
      <c r="AW72" s="244"/>
      <c r="AX72" s="244"/>
      <c r="AY72" s="93"/>
      <c r="AZ72" s="96"/>
      <c r="BA72" s="239"/>
    </row>
    <row r="73" customFormat="false" ht="15" hidden="false" customHeight="true" outlineLevel="0" collapsed="false">
      <c r="A73" s="83"/>
      <c r="B73" s="235" t="s">
        <v>124</v>
      </c>
      <c r="C73" s="235"/>
      <c r="D73" s="235"/>
      <c r="E73" s="236"/>
      <c r="F73" s="236"/>
      <c r="G73" s="237" t="s">
        <v>125</v>
      </c>
      <c r="H73" s="237"/>
      <c r="I73" s="237"/>
      <c r="J73" s="237"/>
      <c r="K73" s="237"/>
      <c r="L73" s="237"/>
      <c r="M73" s="237"/>
      <c r="N73" s="237"/>
      <c r="O73" s="237"/>
      <c r="P73" s="237"/>
      <c r="Q73" s="237"/>
      <c r="R73" s="237"/>
      <c r="S73" s="237"/>
      <c r="T73" s="237"/>
      <c r="U73" s="237"/>
      <c r="V73" s="237"/>
      <c r="W73" s="237"/>
      <c r="X73" s="237"/>
      <c r="Y73" s="237"/>
      <c r="Z73" s="237"/>
      <c r="AA73" s="237"/>
      <c r="AB73" s="237"/>
      <c r="AC73" s="237"/>
      <c r="AD73" s="237"/>
      <c r="AE73" s="237"/>
      <c r="AF73" s="237"/>
      <c r="AG73" s="237"/>
      <c r="AH73" s="237"/>
      <c r="AI73" s="237"/>
      <c r="AJ73" s="237"/>
      <c r="AK73" s="237"/>
      <c r="AL73" s="93"/>
      <c r="AM73" s="238" t="str">
        <f aca="false">IF(AI58="該当", "！この区分（４項目）から２つ以上の取組が選択されていません。",  "！この区分（４項目）から１つ以上の取組が選択されていません。")</f>
        <v>！この区分（４項目）から１つ以上の取組が選択されていません。</v>
      </c>
      <c r="AN73" s="238"/>
      <c r="AO73" s="238"/>
      <c r="AP73" s="238"/>
      <c r="AQ73" s="238"/>
      <c r="AR73" s="238"/>
      <c r="AS73" s="238"/>
      <c r="AT73" s="238"/>
      <c r="AU73" s="238"/>
      <c r="AV73" s="238"/>
      <c r="AW73" s="238"/>
      <c r="AX73" s="238"/>
      <c r="AY73" s="93"/>
      <c r="AZ73" s="96"/>
      <c r="BA73" s="239" t="n">
        <f aca="false">COUNTIF(E73:F76, "✓")+COUNTIF(E73:F76, "誓約")</f>
        <v>0</v>
      </c>
    </row>
    <row r="74" customFormat="false" ht="27.75" hidden="false" customHeight="true" outlineLevel="0" collapsed="false">
      <c r="A74" s="83"/>
      <c r="B74" s="235"/>
      <c r="C74" s="235"/>
      <c r="D74" s="235"/>
      <c r="E74" s="241"/>
      <c r="F74" s="241"/>
      <c r="G74" s="237" t="s">
        <v>126</v>
      </c>
      <c r="H74" s="237"/>
      <c r="I74" s="237"/>
      <c r="J74" s="237"/>
      <c r="K74" s="237"/>
      <c r="L74" s="237"/>
      <c r="M74" s="237"/>
      <c r="N74" s="237"/>
      <c r="O74" s="237"/>
      <c r="P74" s="237"/>
      <c r="Q74" s="237"/>
      <c r="R74" s="237"/>
      <c r="S74" s="237"/>
      <c r="T74" s="237"/>
      <c r="U74" s="237"/>
      <c r="V74" s="237"/>
      <c r="W74" s="237"/>
      <c r="X74" s="237"/>
      <c r="Y74" s="237"/>
      <c r="Z74" s="237"/>
      <c r="AA74" s="237"/>
      <c r="AB74" s="237"/>
      <c r="AC74" s="237"/>
      <c r="AD74" s="237"/>
      <c r="AE74" s="237"/>
      <c r="AF74" s="237"/>
      <c r="AG74" s="237"/>
      <c r="AH74" s="237"/>
      <c r="AI74" s="237"/>
      <c r="AJ74" s="237"/>
      <c r="AK74" s="237"/>
      <c r="AL74" s="93"/>
      <c r="AM74" s="238"/>
      <c r="AN74" s="238"/>
      <c r="AO74" s="238"/>
      <c r="AP74" s="238"/>
      <c r="AQ74" s="238"/>
      <c r="AR74" s="238"/>
      <c r="AS74" s="238"/>
      <c r="AT74" s="238"/>
      <c r="AU74" s="238"/>
      <c r="AV74" s="238"/>
      <c r="AW74" s="238"/>
      <c r="AX74" s="238"/>
      <c r="AY74" s="217"/>
      <c r="AZ74" s="242"/>
      <c r="BA74" s="239"/>
    </row>
    <row r="75" customFormat="false" ht="45" hidden="false" customHeight="true" outlineLevel="0" collapsed="false">
      <c r="A75" s="83"/>
      <c r="B75" s="235"/>
      <c r="C75" s="235"/>
      <c r="D75" s="235"/>
      <c r="E75" s="241"/>
      <c r="F75" s="241"/>
      <c r="G75" s="237" t="s">
        <v>127</v>
      </c>
      <c r="H75" s="237"/>
      <c r="I75" s="237"/>
      <c r="J75" s="237"/>
      <c r="K75" s="237"/>
      <c r="L75" s="237"/>
      <c r="M75" s="237"/>
      <c r="N75" s="237"/>
      <c r="O75" s="237"/>
      <c r="P75" s="237"/>
      <c r="Q75" s="237"/>
      <c r="R75" s="237"/>
      <c r="S75" s="237"/>
      <c r="T75" s="237"/>
      <c r="U75" s="237"/>
      <c r="V75" s="237"/>
      <c r="W75" s="237"/>
      <c r="X75" s="237"/>
      <c r="Y75" s="237"/>
      <c r="Z75" s="237"/>
      <c r="AA75" s="237"/>
      <c r="AB75" s="237"/>
      <c r="AC75" s="237"/>
      <c r="AD75" s="237"/>
      <c r="AE75" s="237"/>
      <c r="AF75" s="237"/>
      <c r="AG75" s="237"/>
      <c r="AH75" s="237"/>
      <c r="AI75" s="237"/>
      <c r="AJ75" s="237"/>
      <c r="AK75" s="237"/>
      <c r="AL75" s="93"/>
      <c r="AM75" s="217"/>
      <c r="AN75" s="217"/>
      <c r="AO75" s="217"/>
      <c r="AP75" s="217"/>
      <c r="AQ75" s="217"/>
      <c r="AR75" s="217"/>
      <c r="AS75" s="217"/>
      <c r="AT75" s="217"/>
      <c r="AU75" s="217"/>
      <c r="AV75" s="217"/>
      <c r="AW75" s="217"/>
      <c r="AX75" s="217"/>
      <c r="AZ75" s="242"/>
      <c r="BA75" s="239"/>
    </row>
    <row r="76" customFormat="false" ht="27" hidden="false" customHeight="true" outlineLevel="0" collapsed="false">
      <c r="A76" s="83"/>
      <c r="B76" s="235"/>
      <c r="C76" s="235"/>
      <c r="D76" s="235"/>
      <c r="E76" s="241"/>
      <c r="F76" s="241"/>
      <c r="G76" s="237" t="s">
        <v>128</v>
      </c>
      <c r="H76" s="237"/>
      <c r="I76" s="237"/>
      <c r="J76" s="237"/>
      <c r="K76" s="237"/>
      <c r="L76" s="237"/>
      <c r="M76" s="237"/>
      <c r="N76" s="237"/>
      <c r="O76" s="237"/>
      <c r="P76" s="237"/>
      <c r="Q76" s="237"/>
      <c r="R76" s="237"/>
      <c r="S76" s="237"/>
      <c r="T76" s="237"/>
      <c r="U76" s="237"/>
      <c r="V76" s="237"/>
      <c r="W76" s="237"/>
      <c r="X76" s="237"/>
      <c r="Y76" s="237"/>
      <c r="Z76" s="237"/>
      <c r="AA76" s="237"/>
      <c r="AB76" s="237"/>
      <c r="AC76" s="237"/>
      <c r="AD76" s="237"/>
      <c r="AE76" s="237"/>
      <c r="AF76" s="237"/>
      <c r="AG76" s="237"/>
      <c r="AH76" s="237"/>
      <c r="AI76" s="237"/>
      <c r="AJ76" s="237"/>
      <c r="AK76" s="237"/>
      <c r="AL76" s="93"/>
      <c r="AM76" s="244"/>
      <c r="AN76" s="244"/>
      <c r="AO76" s="244"/>
      <c r="AP76" s="244"/>
      <c r="AQ76" s="244"/>
      <c r="AR76" s="244"/>
      <c r="AS76" s="244"/>
      <c r="AT76" s="244"/>
      <c r="AU76" s="244"/>
      <c r="AV76" s="244"/>
      <c r="AW76" s="244"/>
      <c r="AX76" s="244"/>
      <c r="AY76" s="93"/>
      <c r="AZ76" s="96"/>
      <c r="BA76" s="239"/>
    </row>
    <row r="77" customFormat="false" ht="15" hidden="false" customHeight="true" outlineLevel="0" collapsed="false">
      <c r="A77" s="83"/>
      <c r="B77" s="235" t="s">
        <v>129</v>
      </c>
      <c r="C77" s="235"/>
      <c r="D77" s="235"/>
      <c r="E77" s="236"/>
      <c r="F77" s="236"/>
      <c r="G77" s="237" t="s">
        <v>130</v>
      </c>
      <c r="H77" s="237"/>
      <c r="I77" s="237"/>
      <c r="J77" s="237"/>
      <c r="K77" s="237"/>
      <c r="L77" s="237"/>
      <c r="M77" s="237"/>
      <c r="N77" s="237"/>
      <c r="O77" s="237"/>
      <c r="P77" s="237"/>
      <c r="Q77" s="237"/>
      <c r="R77" s="237"/>
      <c r="S77" s="237"/>
      <c r="T77" s="237"/>
      <c r="U77" s="237"/>
      <c r="V77" s="237"/>
      <c r="W77" s="237"/>
      <c r="X77" s="237"/>
      <c r="Y77" s="237"/>
      <c r="Z77" s="237"/>
      <c r="AA77" s="237"/>
      <c r="AB77" s="237"/>
      <c r="AC77" s="237"/>
      <c r="AD77" s="237"/>
      <c r="AE77" s="237"/>
      <c r="AF77" s="237"/>
      <c r="AG77" s="237"/>
      <c r="AH77" s="237"/>
      <c r="AI77" s="237"/>
      <c r="AJ77" s="237"/>
      <c r="AK77" s="237"/>
      <c r="AL77" s="93"/>
      <c r="AM77" s="248" t="str">
        <f aca="false">IF(AI58="該当", "！この区分（４項目）から２つ以上の取組が選択されていません。",  "！この区分（４項目）から１つ以上の取組が選択されていません。")</f>
        <v>！この区分（４項目）から１つ以上の取組が選択されていません。</v>
      </c>
      <c r="AN77" s="248"/>
      <c r="AO77" s="248"/>
      <c r="AP77" s="248"/>
      <c r="AQ77" s="248"/>
      <c r="AR77" s="248"/>
      <c r="AS77" s="248"/>
      <c r="AT77" s="248"/>
      <c r="AU77" s="248"/>
      <c r="AV77" s="248"/>
      <c r="AW77" s="248"/>
      <c r="AX77" s="248"/>
      <c r="AY77" s="93"/>
      <c r="AZ77" s="96"/>
      <c r="BA77" s="239" t="n">
        <f aca="false">COUNTIF(E77:F80, "✓")+COUNTIF(E77:F80, "誓約")</f>
        <v>0</v>
      </c>
    </row>
    <row r="78" customFormat="false" ht="32.25" hidden="false" customHeight="true" outlineLevel="0" collapsed="false">
      <c r="A78" s="83"/>
      <c r="B78" s="235"/>
      <c r="C78" s="235"/>
      <c r="D78" s="235"/>
      <c r="E78" s="241"/>
      <c r="F78" s="241"/>
      <c r="G78" s="237" t="s">
        <v>131</v>
      </c>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83"/>
      <c r="AM78" s="248"/>
      <c r="AN78" s="248"/>
      <c r="AO78" s="248"/>
      <c r="AP78" s="248"/>
      <c r="AQ78" s="248"/>
      <c r="AR78" s="248"/>
      <c r="AS78" s="248"/>
      <c r="AT78" s="248"/>
      <c r="AU78" s="248"/>
      <c r="AV78" s="248"/>
      <c r="AW78" s="248"/>
      <c r="AX78" s="248"/>
      <c r="AY78" s="217"/>
      <c r="AZ78" s="242"/>
      <c r="BA78" s="239"/>
    </row>
    <row r="79" customFormat="false" ht="27.75" hidden="false" customHeight="true" outlineLevel="0" collapsed="false">
      <c r="A79" s="83"/>
      <c r="B79" s="235"/>
      <c r="C79" s="235"/>
      <c r="D79" s="235"/>
      <c r="E79" s="241"/>
      <c r="F79" s="241"/>
      <c r="G79" s="237" t="s">
        <v>132</v>
      </c>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7"/>
      <c r="AF79" s="237"/>
      <c r="AG79" s="237"/>
      <c r="AH79" s="237"/>
      <c r="AI79" s="237"/>
      <c r="AJ79" s="237"/>
      <c r="AK79" s="237"/>
      <c r="AL79" s="93"/>
      <c r="AM79" s="217"/>
      <c r="AN79" s="217"/>
      <c r="AO79" s="217"/>
      <c r="AP79" s="217"/>
      <c r="AQ79" s="217"/>
      <c r="AR79" s="217"/>
      <c r="AS79" s="217"/>
      <c r="AT79" s="217"/>
      <c r="AU79" s="217"/>
      <c r="AV79" s="217"/>
      <c r="AW79" s="217"/>
      <c r="AX79" s="217"/>
      <c r="AY79" s="217"/>
      <c r="AZ79" s="242"/>
      <c r="BA79" s="239"/>
    </row>
    <row r="80" customFormat="false" ht="15" hidden="false" customHeight="true" outlineLevel="0" collapsed="false">
      <c r="A80" s="83"/>
      <c r="B80" s="235"/>
      <c r="C80" s="235"/>
      <c r="D80" s="235"/>
      <c r="E80" s="241"/>
      <c r="F80" s="241"/>
      <c r="G80" s="237" t="s">
        <v>133</v>
      </c>
      <c r="H80" s="237"/>
      <c r="I80" s="237"/>
      <c r="J80" s="237"/>
      <c r="K80" s="237"/>
      <c r="L80" s="237"/>
      <c r="M80" s="237"/>
      <c r="N80" s="237"/>
      <c r="O80" s="237"/>
      <c r="P80" s="237"/>
      <c r="Q80" s="237"/>
      <c r="R80" s="237"/>
      <c r="S80" s="237"/>
      <c r="T80" s="237"/>
      <c r="U80" s="237"/>
      <c r="V80" s="237"/>
      <c r="W80" s="237"/>
      <c r="X80" s="237"/>
      <c r="Y80" s="237"/>
      <c r="Z80" s="237"/>
      <c r="AA80" s="237"/>
      <c r="AB80" s="237"/>
      <c r="AC80" s="237"/>
      <c r="AD80" s="237"/>
      <c r="AE80" s="237"/>
      <c r="AF80" s="237"/>
      <c r="AG80" s="237"/>
      <c r="AH80" s="237"/>
      <c r="AI80" s="237"/>
      <c r="AJ80" s="237"/>
      <c r="AK80" s="237"/>
      <c r="AL80" s="93"/>
      <c r="AM80" s="217"/>
      <c r="AN80" s="217"/>
      <c r="AO80" s="217"/>
      <c r="AP80" s="217"/>
      <c r="AQ80" s="217"/>
      <c r="AR80" s="217"/>
      <c r="AS80" s="217"/>
      <c r="AT80" s="217"/>
      <c r="AU80" s="217"/>
      <c r="AV80" s="217"/>
      <c r="AW80" s="217"/>
      <c r="AX80" s="217"/>
      <c r="AY80" s="93"/>
      <c r="AZ80" s="96"/>
      <c r="BA80" s="239"/>
    </row>
    <row r="81" customFormat="false" ht="27.75" hidden="false" customHeight="true" outlineLevel="0" collapsed="false">
      <c r="A81" s="83"/>
      <c r="B81" s="249" t="s">
        <v>134</v>
      </c>
      <c r="C81" s="249"/>
      <c r="D81" s="249"/>
      <c r="E81" s="236"/>
      <c r="F81" s="236"/>
      <c r="G81" s="237" t="s">
        <v>135</v>
      </c>
      <c r="H81" s="237"/>
      <c r="I81" s="237"/>
      <c r="J81" s="237"/>
      <c r="K81" s="237"/>
      <c r="L81" s="237"/>
      <c r="M81" s="237"/>
      <c r="N81" s="237"/>
      <c r="O81" s="237"/>
      <c r="P81" s="237"/>
      <c r="Q81" s="237"/>
      <c r="R81" s="237"/>
      <c r="S81" s="237"/>
      <c r="T81" s="237"/>
      <c r="U81" s="237"/>
      <c r="V81" s="237"/>
      <c r="W81" s="237"/>
      <c r="X81" s="237"/>
      <c r="Y81" s="237"/>
      <c r="Z81" s="237"/>
      <c r="AA81" s="237"/>
      <c r="AB81" s="237"/>
      <c r="AC81" s="237"/>
      <c r="AD81" s="237"/>
      <c r="AE81" s="237"/>
      <c r="AF81" s="237"/>
      <c r="AG81" s="237"/>
      <c r="AH81" s="237"/>
      <c r="AI81" s="237"/>
      <c r="AJ81" s="237"/>
      <c r="AK81" s="237"/>
      <c r="AL81" s="93"/>
      <c r="AM81" s="238" t="str">
        <f aca="false">IF(AND(AI58="該当", AND(E81="",E82= "")), "！⑰又は⑱の取組は必須です。","")</f>
        <v/>
      </c>
      <c r="AN81" s="238"/>
      <c r="AO81" s="238"/>
      <c r="AP81" s="238"/>
      <c r="AQ81" s="238"/>
      <c r="AR81" s="238"/>
      <c r="AS81" s="238"/>
      <c r="AT81" s="238"/>
      <c r="AU81" s="238"/>
      <c r="AV81" s="238"/>
      <c r="AW81" s="238"/>
      <c r="AX81" s="238"/>
      <c r="AY81" s="93"/>
      <c r="AZ81" s="96"/>
      <c r="BA81" s="239" t="n">
        <f aca="false">COUNTIF(E81:F87, "✓") + COUNTIF(E81:F87, "誓約") + IF(COUNTIF(E88:F89, "✓") + COUNTIF(E88:F89, "誓約") &gt; 0, 1, 0)</f>
        <v>0</v>
      </c>
    </row>
    <row r="82" customFormat="false" ht="15" hidden="false" customHeight="true" outlineLevel="0" collapsed="false">
      <c r="A82" s="83"/>
      <c r="B82" s="249"/>
      <c r="C82" s="249"/>
      <c r="D82" s="249"/>
      <c r="E82" s="241"/>
      <c r="F82" s="241"/>
      <c r="G82" s="237" t="s">
        <v>136</v>
      </c>
      <c r="H82" s="237"/>
      <c r="I82" s="237"/>
      <c r="J82" s="237"/>
      <c r="K82" s="237"/>
      <c r="L82" s="237"/>
      <c r="M82" s="237"/>
      <c r="N82" s="237"/>
      <c r="O82" s="237"/>
      <c r="P82" s="237"/>
      <c r="Q82" s="237"/>
      <c r="R82" s="237"/>
      <c r="S82" s="237"/>
      <c r="T82" s="237"/>
      <c r="U82" s="237"/>
      <c r="V82" s="237"/>
      <c r="W82" s="237"/>
      <c r="X82" s="237"/>
      <c r="Y82" s="237"/>
      <c r="Z82" s="237"/>
      <c r="AA82" s="237"/>
      <c r="AB82" s="237"/>
      <c r="AC82" s="237"/>
      <c r="AD82" s="237"/>
      <c r="AE82" s="237"/>
      <c r="AF82" s="237"/>
      <c r="AG82" s="237"/>
      <c r="AH82" s="237"/>
      <c r="AI82" s="237"/>
      <c r="AJ82" s="237"/>
      <c r="AK82" s="237"/>
      <c r="AL82" s="93"/>
      <c r="AM82" s="217"/>
      <c r="AN82" s="217"/>
      <c r="AO82" s="217"/>
      <c r="AP82" s="217"/>
      <c r="AQ82" s="217"/>
      <c r="AR82" s="217"/>
      <c r="AS82" s="217"/>
      <c r="AT82" s="217"/>
      <c r="AU82" s="217"/>
      <c r="AV82" s="217"/>
      <c r="AW82" s="217"/>
      <c r="AX82" s="217"/>
      <c r="AY82" s="217"/>
      <c r="AZ82" s="242"/>
      <c r="BA82" s="239"/>
    </row>
    <row r="83" customFormat="false" ht="26.25" hidden="false" customHeight="true" outlineLevel="0" collapsed="false">
      <c r="A83" s="83"/>
      <c r="B83" s="249"/>
      <c r="C83" s="249"/>
      <c r="D83" s="249"/>
      <c r="E83" s="241"/>
      <c r="F83" s="241"/>
      <c r="G83" s="237" t="s">
        <v>137</v>
      </c>
      <c r="H83" s="237"/>
      <c r="I83" s="237"/>
      <c r="J83" s="237"/>
      <c r="K83" s="237"/>
      <c r="L83" s="237"/>
      <c r="M83" s="237"/>
      <c r="N83" s="237"/>
      <c r="O83" s="237"/>
      <c r="P83" s="237"/>
      <c r="Q83" s="237"/>
      <c r="R83" s="237"/>
      <c r="S83" s="237"/>
      <c r="T83" s="237"/>
      <c r="U83" s="237"/>
      <c r="V83" s="237"/>
      <c r="W83" s="237"/>
      <c r="X83" s="237"/>
      <c r="Y83" s="237"/>
      <c r="Z83" s="237"/>
      <c r="AA83" s="237"/>
      <c r="AB83" s="237"/>
      <c r="AC83" s="237"/>
      <c r="AD83" s="237"/>
      <c r="AE83" s="237"/>
      <c r="AF83" s="237"/>
      <c r="AG83" s="237"/>
      <c r="AH83" s="237"/>
      <c r="AI83" s="237"/>
      <c r="AJ83" s="237"/>
      <c r="AK83" s="237"/>
      <c r="AL83" s="93"/>
      <c r="AM83" s="238" t="str">
        <f aca="false">IF(AI58="該当", "！この区分（８項目）から３つ以上の取組が選択されていません。","！この区分（４項目）から２つ以上の取組が選択されていません。")</f>
        <v>！この区分（４項目）から２つ以上の取組が選択されていません。</v>
      </c>
      <c r="AN83" s="238"/>
      <c r="AO83" s="238"/>
      <c r="AP83" s="238"/>
      <c r="AQ83" s="238"/>
      <c r="AR83" s="238"/>
      <c r="AS83" s="238"/>
      <c r="AT83" s="238"/>
      <c r="AU83" s="238"/>
      <c r="AV83" s="238"/>
      <c r="AW83" s="238"/>
      <c r="AX83" s="238"/>
      <c r="AY83" s="217"/>
      <c r="AZ83" s="242"/>
      <c r="BA83" s="239"/>
    </row>
    <row r="84" customFormat="false" ht="15" hidden="false" customHeight="true" outlineLevel="0" collapsed="false">
      <c r="A84" s="83"/>
      <c r="B84" s="249"/>
      <c r="C84" s="249"/>
      <c r="D84" s="249"/>
      <c r="E84" s="241"/>
      <c r="F84" s="241"/>
      <c r="G84" s="237" t="s">
        <v>138</v>
      </c>
      <c r="H84" s="237"/>
      <c r="I84" s="237"/>
      <c r="J84" s="237"/>
      <c r="K84" s="237"/>
      <c r="L84" s="237"/>
      <c r="M84" s="237"/>
      <c r="N84" s="237"/>
      <c r="O84" s="237"/>
      <c r="P84" s="237"/>
      <c r="Q84" s="237"/>
      <c r="R84" s="237"/>
      <c r="S84" s="237"/>
      <c r="T84" s="237"/>
      <c r="U84" s="237"/>
      <c r="V84" s="237"/>
      <c r="W84" s="237"/>
      <c r="X84" s="237"/>
      <c r="Y84" s="237"/>
      <c r="Z84" s="237"/>
      <c r="AA84" s="237"/>
      <c r="AB84" s="237"/>
      <c r="AC84" s="237"/>
      <c r="AD84" s="237"/>
      <c r="AE84" s="237"/>
      <c r="AF84" s="237"/>
      <c r="AG84" s="237"/>
      <c r="AH84" s="237"/>
      <c r="AI84" s="237"/>
      <c r="AJ84" s="237"/>
      <c r="AK84" s="237"/>
      <c r="AL84" s="93"/>
      <c r="AM84" s="238"/>
      <c r="AN84" s="238"/>
      <c r="AO84" s="238"/>
      <c r="AP84" s="238"/>
      <c r="AQ84" s="238"/>
      <c r="AR84" s="238"/>
      <c r="AS84" s="238"/>
      <c r="AT84" s="238"/>
      <c r="AU84" s="238"/>
      <c r="AV84" s="238"/>
      <c r="AW84" s="238"/>
      <c r="AX84" s="238"/>
      <c r="AY84" s="93"/>
      <c r="AZ84" s="96"/>
      <c r="BA84" s="239"/>
    </row>
    <row r="85" customFormat="false" ht="27" hidden="false" customHeight="true" outlineLevel="0" collapsed="false">
      <c r="A85" s="83"/>
      <c r="B85" s="249"/>
      <c r="C85" s="249"/>
      <c r="D85" s="249"/>
      <c r="E85" s="241"/>
      <c r="F85" s="241"/>
      <c r="G85" s="237" t="s">
        <v>139</v>
      </c>
      <c r="H85" s="237"/>
      <c r="I85" s="237"/>
      <c r="J85" s="237"/>
      <c r="K85" s="237"/>
      <c r="L85" s="237"/>
      <c r="M85" s="237"/>
      <c r="N85" s="237"/>
      <c r="O85" s="237"/>
      <c r="P85" s="237"/>
      <c r="Q85" s="237"/>
      <c r="R85" s="237"/>
      <c r="S85" s="237"/>
      <c r="T85" s="237"/>
      <c r="U85" s="237"/>
      <c r="V85" s="237"/>
      <c r="W85" s="237"/>
      <c r="X85" s="237"/>
      <c r="Y85" s="237"/>
      <c r="Z85" s="237"/>
      <c r="AA85" s="237"/>
      <c r="AB85" s="237"/>
      <c r="AC85" s="237"/>
      <c r="AD85" s="237"/>
      <c r="AE85" s="237"/>
      <c r="AF85" s="237"/>
      <c r="AG85" s="237"/>
      <c r="AH85" s="237"/>
      <c r="AI85" s="237"/>
      <c r="AJ85" s="237"/>
      <c r="AK85" s="237"/>
      <c r="AL85" s="93"/>
      <c r="AM85" s="217"/>
      <c r="AN85" s="217"/>
      <c r="AO85" s="217"/>
      <c r="AP85" s="217"/>
      <c r="AQ85" s="217"/>
      <c r="AR85" s="217"/>
      <c r="AS85" s="217"/>
      <c r="AT85" s="217"/>
      <c r="AU85" s="217"/>
      <c r="AV85" s="217"/>
      <c r="AW85" s="217"/>
      <c r="AX85" s="217"/>
      <c r="AY85" s="217"/>
      <c r="AZ85" s="242"/>
      <c r="BA85" s="239"/>
    </row>
    <row r="86" customFormat="false" ht="27.75" hidden="false" customHeight="true" outlineLevel="0" collapsed="false">
      <c r="A86" s="83"/>
      <c r="B86" s="249"/>
      <c r="C86" s="249"/>
      <c r="D86" s="249"/>
      <c r="E86" s="241"/>
      <c r="F86" s="241"/>
      <c r="G86" s="237" t="s">
        <v>140</v>
      </c>
      <c r="H86" s="237"/>
      <c r="I86" s="237"/>
      <c r="J86" s="237"/>
      <c r="K86" s="237"/>
      <c r="L86" s="237"/>
      <c r="M86" s="237"/>
      <c r="N86" s="237"/>
      <c r="O86" s="237"/>
      <c r="P86" s="237"/>
      <c r="Q86" s="237"/>
      <c r="R86" s="237"/>
      <c r="S86" s="237"/>
      <c r="T86" s="237"/>
      <c r="U86" s="237"/>
      <c r="V86" s="237"/>
      <c r="W86" s="237"/>
      <c r="X86" s="237"/>
      <c r="Y86" s="237"/>
      <c r="Z86" s="237"/>
      <c r="AA86" s="237"/>
      <c r="AB86" s="237"/>
      <c r="AC86" s="237"/>
      <c r="AD86" s="237"/>
      <c r="AE86" s="237"/>
      <c r="AF86" s="237"/>
      <c r="AG86" s="237"/>
      <c r="AH86" s="237"/>
      <c r="AI86" s="237"/>
      <c r="AJ86" s="237"/>
      <c r="AK86" s="237"/>
      <c r="AL86" s="93"/>
      <c r="AM86" s="217"/>
      <c r="AN86" s="217"/>
      <c r="AO86" s="217"/>
      <c r="AP86" s="217"/>
      <c r="AQ86" s="217"/>
      <c r="AR86" s="217"/>
      <c r="AS86" s="217"/>
      <c r="AT86" s="217"/>
      <c r="AU86" s="217"/>
      <c r="AV86" s="217"/>
      <c r="AX86" s="217"/>
      <c r="AY86" s="217"/>
      <c r="AZ86" s="242"/>
      <c r="BA86" s="239"/>
    </row>
    <row r="87" customFormat="false" ht="46.5" hidden="false" customHeight="true" outlineLevel="0" collapsed="false">
      <c r="A87" s="83"/>
      <c r="B87" s="249"/>
      <c r="C87" s="249"/>
      <c r="D87" s="249"/>
      <c r="E87" s="241"/>
      <c r="F87" s="241"/>
      <c r="G87" s="237" t="s">
        <v>141</v>
      </c>
      <c r="H87" s="237"/>
      <c r="I87" s="237"/>
      <c r="J87" s="237"/>
      <c r="K87" s="237"/>
      <c r="L87" s="237"/>
      <c r="M87" s="237"/>
      <c r="N87" s="237"/>
      <c r="O87" s="237"/>
      <c r="P87" s="237"/>
      <c r="Q87" s="237"/>
      <c r="R87" s="237"/>
      <c r="S87" s="237"/>
      <c r="T87" s="237"/>
      <c r="U87" s="237"/>
      <c r="V87" s="237"/>
      <c r="W87" s="237"/>
      <c r="X87" s="237"/>
      <c r="Y87" s="237"/>
      <c r="Z87" s="237"/>
      <c r="AA87" s="237"/>
      <c r="AB87" s="237"/>
      <c r="AC87" s="237"/>
      <c r="AD87" s="237"/>
      <c r="AE87" s="237"/>
      <c r="AF87" s="237"/>
      <c r="AG87" s="237"/>
      <c r="AH87" s="237"/>
      <c r="AI87" s="237"/>
      <c r="AJ87" s="237"/>
      <c r="AK87" s="237"/>
      <c r="AL87" s="93"/>
      <c r="AM87" s="217"/>
      <c r="AN87" s="217"/>
      <c r="AO87" s="217"/>
      <c r="AP87" s="217"/>
      <c r="AQ87" s="217"/>
      <c r="AR87" s="217"/>
      <c r="AS87" s="217"/>
      <c r="AT87" s="217"/>
      <c r="AU87" s="217"/>
      <c r="AV87" s="217"/>
      <c r="AW87" s="217"/>
      <c r="AX87" s="217"/>
      <c r="AY87" s="93"/>
      <c r="AZ87" s="96"/>
      <c r="BA87" s="239"/>
    </row>
    <row r="88" customFormat="false" ht="42" hidden="false" customHeight="true" outlineLevel="0" collapsed="false">
      <c r="A88" s="83"/>
      <c r="B88" s="249"/>
      <c r="C88" s="249"/>
      <c r="D88" s="249"/>
      <c r="E88" s="241"/>
      <c r="F88" s="241"/>
      <c r="G88" s="237" t="s">
        <v>142</v>
      </c>
      <c r="H88" s="237"/>
      <c r="I88" s="237"/>
      <c r="J88" s="237"/>
      <c r="K88" s="237"/>
      <c r="L88" s="237"/>
      <c r="M88" s="237"/>
      <c r="N88" s="237"/>
      <c r="O88" s="237"/>
      <c r="P88" s="237"/>
      <c r="Q88" s="237"/>
      <c r="R88" s="237"/>
      <c r="S88" s="237"/>
      <c r="T88" s="237"/>
      <c r="U88" s="237"/>
      <c r="V88" s="237"/>
      <c r="W88" s="237"/>
      <c r="X88" s="237"/>
      <c r="Y88" s="237"/>
      <c r="Z88" s="237"/>
      <c r="AA88" s="237"/>
      <c r="AB88" s="237"/>
      <c r="AC88" s="237"/>
      <c r="AD88" s="237"/>
      <c r="AE88" s="237"/>
      <c r="AF88" s="237"/>
      <c r="AG88" s="237"/>
      <c r="AH88" s="237"/>
      <c r="AI88" s="237"/>
      <c r="AJ88" s="237"/>
      <c r="AK88" s="237"/>
      <c r="AL88" s="93"/>
      <c r="AM88" s="217"/>
      <c r="AN88" s="217"/>
      <c r="AO88" s="217"/>
      <c r="AP88" s="217"/>
      <c r="AQ88" s="217"/>
      <c r="AR88" s="217"/>
      <c r="AS88" s="217"/>
      <c r="AT88" s="217"/>
      <c r="AU88" s="217"/>
      <c r="AV88" s="217"/>
      <c r="AW88" s="217"/>
      <c r="AX88" s="217"/>
      <c r="AY88" s="93"/>
      <c r="AZ88" s="96"/>
      <c r="BA88" s="239"/>
    </row>
    <row r="89" customFormat="false" ht="27.75" hidden="false" customHeight="true" outlineLevel="0" collapsed="false">
      <c r="A89" s="83"/>
      <c r="B89" s="249"/>
      <c r="C89" s="249"/>
      <c r="D89" s="249"/>
      <c r="E89" s="250"/>
      <c r="F89" s="250"/>
      <c r="G89" s="251" t="s">
        <v>143</v>
      </c>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93"/>
      <c r="AM89" s="217"/>
      <c r="AN89" s="217"/>
      <c r="AO89" s="217"/>
      <c r="AP89" s="217"/>
      <c r="AQ89" s="217"/>
      <c r="AR89" s="217"/>
      <c r="AS89" s="217"/>
      <c r="AT89" s="217"/>
      <c r="AU89" s="217"/>
      <c r="AV89" s="217"/>
      <c r="AW89" s="217"/>
      <c r="AX89" s="217"/>
      <c r="AY89" s="93"/>
      <c r="AZ89" s="96"/>
      <c r="BA89" s="239"/>
    </row>
    <row r="90" customFormat="false" ht="24" hidden="false" customHeight="true" outlineLevel="0" collapsed="false">
      <c r="A90" s="83"/>
      <c r="B90" s="235" t="s">
        <v>144</v>
      </c>
      <c r="C90" s="235"/>
      <c r="D90" s="235"/>
      <c r="E90" s="236"/>
      <c r="F90" s="236"/>
      <c r="G90" s="237" t="s">
        <v>145</v>
      </c>
      <c r="H90" s="237"/>
      <c r="I90" s="237"/>
      <c r="J90" s="237"/>
      <c r="K90" s="237"/>
      <c r="L90" s="237"/>
      <c r="M90" s="237"/>
      <c r="N90" s="237"/>
      <c r="O90" s="237"/>
      <c r="P90" s="237"/>
      <c r="Q90" s="237"/>
      <c r="R90" s="237"/>
      <c r="S90" s="237"/>
      <c r="T90" s="237"/>
      <c r="U90" s="237"/>
      <c r="V90" s="237"/>
      <c r="W90" s="237"/>
      <c r="X90" s="237"/>
      <c r="Y90" s="237"/>
      <c r="Z90" s="237"/>
      <c r="AA90" s="237"/>
      <c r="AB90" s="237"/>
      <c r="AC90" s="237"/>
      <c r="AD90" s="237"/>
      <c r="AE90" s="237"/>
      <c r="AF90" s="237"/>
      <c r="AG90" s="237"/>
      <c r="AH90" s="237"/>
      <c r="AI90" s="237"/>
      <c r="AJ90" s="237"/>
      <c r="AK90" s="237"/>
      <c r="AL90" s="252"/>
      <c r="AM90" s="238" t="str">
        <f aca="false">IF(AI58="該当", "！この区分（４項目）から２つ以上の取組が選択されていません。",  "！この区分（４項目）から１つ以上の取組が選択されていません。")</f>
        <v>！この区分（４項目）から１つ以上の取組が選択されていません。</v>
      </c>
      <c r="AN90" s="238"/>
      <c r="AO90" s="238"/>
      <c r="AP90" s="238"/>
      <c r="AQ90" s="238"/>
      <c r="AR90" s="238"/>
      <c r="AS90" s="238"/>
      <c r="AT90" s="238"/>
      <c r="AU90" s="238"/>
      <c r="AV90" s="238"/>
      <c r="AW90" s="238"/>
      <c r="AX90" s="238"/>
      <c r="AY90" s="93"/>
      <c r="AZ90" s="96"/>
      <c r="BA90" s="239" t="n">
        <f aca="false">COUNTIF(E90:F93, "✓")+COUNTIF(E90:F93, "誓約")</f>
        <v>0</v>
      </c>
    </row>
    <row r="91" customFormat="false" ht="15" hidden="false" customHeight="true" outlineLevel="0" collapsed="false">
      <c r="A91" s="83"/>
      <c r="B91" s="235"/>
      <c r="C91" s="235"/>
      <c r="D91" s="235"/>
      <c r="E91" s="241"/>
      <c r="F91" s="241"/>
      <c r="G91" s="237" t="s">
        <v>146</v>
      </c>
      <c r="H91" s="237"/>
      <c r="I91" s="237"/>
      <c r="J91" s="237"/>
      <c r="K91" s="237"/>
      <c r="L91" s="237"/>
      <c r="M91" s="237"/>
      <c r="N91" s="237"/>
      <c r="O91" s="237"/>
      <c r="P91" s="237"/>
      <c r="Q91" s="237"/>
      <c r="R91" s="237"/>
      <c r="S91" s="237"/>
      <c r="T91" s="237"/>
      <c r="U91" s="237"/>
      <c r="V91" s="237"/>
      <c r="W91" s="237"/>
      <c r="X91" s="237"/>
      <c r="Y91" s="237"/>
      <c r="Z91" s="237"/>
      <c r="AA91" s="237"/>
      <c r="AB91" s="237"/>
      <c r="AC91" s="237"/>
      <c r="AD91" s="237"/>
      <c r="AE91" s="237"/>
      <c r="AF91" s="237"/>
      <c r="AG91" s="237"/>
      <c r="AH91" s="237"/>
      <c r="AI91" s="237"/>
      <c r="AJ91" s="237"/>
      <c r="AK91" s="237"/>
      <c r="AL91" s="93"/>
      <c r="AM91" s="238"/>
      <c r="AN91" s="238"/>
      <c r="AO91" s="238"/>
      <c r="AP91" s="238"/>
      <c r="AQ91" s="238"/>
      <c r="AR91" s="238"/>
      <c r="AS91" s="238"/>
      <c r="AT91" s="238"/>
      <c r="AU91" s="238"/>
      <c r="AV91" s="238"/>
      <c r="AW91" s="238"/>
      <c r="AX91" s="238"/>
      <c r="AY91" s="217"/>
      <c r="AZ91" s="242"/>
      <c r="BA91" s="239"/>
    </row>
    <row r="92" customFormat="false" ht="15" hidden="false" customHeight="true" outlineLevel="0" collapsed="false">
      <c r="A92" s="83"/>
      <c r="B92" s="235"/>
      <c r="C92" s="235"/>
      <c r="D92" s="235"/>
      <c r="E92" s="241"/>
      <c r="F92" s="241"/>
      <c r="G92" s="237" t="s">
        <v>147</v>
      </c>
      <c r="H92" s="237"/>
      <c r="I92" s="237"/>
      <c r="J92" s="237"/>
      <c r="K92" s="237"/>
      <c r="L92" s="237"/>
      <c r="M92" s="237"/>
      <c r="N92" s="237"/>
      <c r="O92" s="237"/>
      <c r="P92" s="237"/>
      <c r="Q92" s="237"/>
      <c r="R92" s="237"/>
      <c r="S92" s="237"/>
      <c r="T92" s="237"/>
      <c r="U92" s="237"/>
      <c r="V92" s="237"/>
      <c r="W92" s="237"/>
      <c r="X92" s="237"/>
      <c r="Y92" s="237"/>
      <c r="Z92" s="237"/>
      <c r="AA92" s="237"/>
      <c r="AB92" s="237"/>
      <c r="AC92" s="237"/>
      <c r="AD92" s="237"/>
      <c r="AE92" s="237"/>
      <c r="AF92" s="237"/>
      <c r="AG92" s="237"/>
      <c r="AH92" s="237"/>
      <c r="AI92" s="237"/>
      <c r="AJ92" s="237"/>
      <c r="AK92" s="237"/>
      <c r="AL92" s="93"/>
      <c r="AM92" s="158"/>
      <c r="AN92" s="158"/>
      <c r="AO92" s="158"/>
      <c r="AP92" s="158"/>
      <c r="AQ92" s="158"/>
      <c r="AR92" s="158"/>
      <c r="AS92" s="158"/>
      <c r="AT92" s="158"/>
      <c r="AU92" s="158"/>
      <c r="AV92" s="158"/>
      <c r="AW92" s="158"/>
      <c r="AX92" s="158"/>
      <c r="AY92" s="217"/>
      <c r="AZ92" s="242"/>
      <c r="BA92" s="239"/>
    </row>
    <row r="93" customFormat="false" ht="15" hidden="false" customHeight="true" outlineLevel="0" collapsed="false">
      <c r="A93" s="83"/>
      <c r="B93" s="235"/>
      <c r="C93" s="235"/>
      <c r="D93" s="235"/>
      <c r="E93" s="250"/>
      <c r="F93" s="250"/>
      <c r="G93" s="237" t="s">
        <v>148</v>
      </c>
      <c r="H93" s="237"/>
      <c r="I93" s="237"/>
      <c r="J93" s="237"/>
      <c r="K93" s="237"/>
      <c r="L93" s="237"/>
      <c r="M93" s="237"/>
      <c r="N93" s="237"/>
      <c r="O93" s="237"/>
      <c r="P93" s="237"/>
      <c r="Q93" s="237"/>
      <c r="R93" s="237"/>
      <c r="S93" s="237"/>
      <c r="T93" s="237"/>
      <c r="U93" s="237"/>
      <c r="V93" s="237"/>
      <c r="W93" s="237"/>
      <c r="X93" s="237"/>
      <c r="Y93" s="237"/>
      <c r="Z93" s="237"/>
      <c r="AA93" s="237"/>
      <c r="AB93" s="237"/>
      <c r="AC93" s="237"/>
      <c r="AD93" s="237"/>
      <c r="AE93" s="237"/>
      <c r="AF93" s="237"/>
      <c r="AG93" s="237"/>
      <c r="AH93" s="237"/>
      <c r="AI93" s="237"/>
      <c r="AJ93" s="237"/>
      <c r="AK93" s="237"/>
      <c r="AL93" s="83"/>
      <c r="AM93" s="158"/>
      <c r="AN93" s="158"/>
      <c r="AO93" s="158"/>
      <c r="AP93" s="158"/>
      <c r="AQ93" s="158"/>
      <c r="AR93" s="158"/>
      <c r="AS93" s="158"/>
      <c r="AT93" s="158"/>
      <c r="AU93" s="158"/>
      <c r="AV93" s="158"/>
      <c r="AW93" s="158"/>
      <c r="AX93" s="158"/>
      <c r="AY93" s="83"/>
      <c r="BA93" s="239"/>
    </row>
    <row r="94" customFormat="false" ht="6" hidden="false" customHeight="true" outlineLevel="0" collapsed="false">
      <c r="A94" s="83"/>
      <c r="B94" s="220"/>
      <c r="C94" s="220"/>
      <c r="D94" s="220"/>
      <c r="E94" s="220"/>
      <c r="F94" s="220"/>
      <c r="G94" s="253"/>
      <c r="H94" s="253"/>
      <c r="I94" s="253"/>
      <c r="J94" s="253"/>
      <c r="K94" s="253"/>
      <c r="L94" s="253"/>
      <c r="M94" s="253"/>
      <c r="N94" s="253"/>
      <c r="O94" s="253"/>
      <c r="P94" s="253"/>
      <c r="Q94" s="253"/>
      <c r="R94" s="253"/>
      <c r="S94" s="253"/>
      <c r="T94" s="253"/>
      <c r="U94" s="253"/>
      <c r="V94" s="253"/>
      <c r="W94" s="253"/>
      <c r="X94" s="253"/>
      <c r="Y94" s="253"/>
      <c r="Z94" s="253"/>
      <c r="AA94" s="253"/>
      <c r="AB94" s="253"/>
      <c r="AC94" s="253"/>
      <c r="AD94" s="253"/>
      <c r="AE94" s="253"/>
      <c r="AF94" s="253"/>
      <c r="AG94" s="253"/>
      <c r="AH94" s="253"/>
      <c r="AI94" s="253"/>
      <c r="AJ94" s="253"/>
      <c r="AK94" s="253"/>
      <c r="AL94" s="83"/>
      <c r="AM94" s="254"/>
      <c r="AN94" s="93"/>
      <c r="AO94" s="252"/>
      <c r="AP94" s="252"/>
      <c r="AQ94" s="252"/>
      <c r="AR94" s="252"/>
      <c r="AS94" s="252"/>
      <c r="AT94" s="252"/>
      <c r="AU94" s="252"/>
      <c r="AV94" s="252"/>
      <c r="AW94" s="252"/>
      <c r="AX94" s="252"/>
      <c r="AY94" s="252"/>
      <c r="AZ94" s="255"/>
    </row>
    <row r="95" s="96" customFormat="true" ht="17.25" hidden="false" customHeight="true" outlineLevel="0" collapsed="false">
      <c r="A95" s="252"/>
      <c r="B95" s="256" t="s">
        <v>149</v>
      </c>
      <c r="C95" s="257"/>
      <c r="D95" s="257"/>
      <c r="E95" s="257"/>
      <c r="F95" s="257"/>
      <c r="G95" s="257"/>
      <c r="H95" s="257"/>
      <c r="I95" s="257"/>
      <c r="J95" s="257"/>
      <c r="K95" s="257"/>
      <c r="L95" s="257"/>
      <c r="M95" s="257"/>
      <c r="N95" s="257"/>
      <c r="O95" s="257"/>
      <c r="P95" s="257"/>
      <c r="Q95" s="257"/>
      <c r="R95" s="257"/>
      <c r="S95" s="257"/>
      <c r="T95" s="257"/>
      <c r="U95" s="257"/>
      <c r="V95" s="257"/>
      <c r="W95" s="257"/>
      <c r="X95" s="257"/>
      <c r="Y95" s="257"/>
      <c r="Z95" s="257"/>
      <c r="AA95" s="257"/>
      <c r="AB95" s="257"/>
      <c r="AC95" s="257"/>
      <c r="AD95" s="257"/>
      <c r="AE95" s="257"/>
      <c r="AF95" s="257"/>
      <c r="AG95" s="257"/>
      <c r="AH95" s="257"/>
      <c r="AI95" s="257"/>
      <c r="AJ95" s="257"/>
      <c r="AK95" s="257"/>
      <c r="AL95" s="93"/>
      <c r="AM95" s="252"/>
      <c r="AN95" s="258"/>
      <c r="AO95" s="259"/>
      <c r="AP95" s="259"/>
      <c r="AQ95" s="259"/>
      <c r="AR95" s="259"/>
      <c r="AS95" s="259"/>
      <c r="AT95" s="259"/>
      <c r="AU95" s="259"/>
      <c r="AV95" s="259"/>
      <c r="AW95" s="259"/>
      <c r="AX95" s="259"/>
      <c r="AY95" s="259"/>
      <c r="AZ95" s="260"/>
    </row>
    <row r="96" s="260" customFormat="true" ht="18" hidden="false" customHeight="true" outlineLevel="0" collapsed="false">
      <c r="A96" s="252"/>
      <c r="B96" s="261" t="s">
        <v>65</v>
      </c>
      <c r="C96" s="262" t="s">
        <v>150</v>
      </c>
      <c r="D96" s="262"/>
      <c r="E96" s="262"/>
      <c r="F96" s="262"/>
      <c r="G96" s="262"/>
      <c r="H96" s="262"/>
      <c r="I96" s="262"/>
      <c r="J96" s="262"/>
      <c r="K96" s="262"/>
      <c r="L96" s="262"/>
      <c r="M96" s="262"/>
      <c r="N96" s="262"/>
      <c r="O96" s="262"/>
      <c r="P96" s="262"/>
      <c r="Q96" s="262"/>
      <c r="R96" s="262"/>
      <c r="S96" s="262"/>
      <c r="T96" s="262"/>
      <c r="U96" s="262"/>
      <c r="V96" s="262"/>
      <c r="W96" s="262"/>
      <c r="X96" s="262"/>
      <c r="Y96" s="262"/>
      <c r="Z96" s="262"/>
      <c r="AA96" s="262"/>
      <c r="AB96" s="262"/>
      <c r="AC96" s="262"/>
      <c r="AD96" s="262"/>
      <c r="AE96" s="262"/>
      <c r="AF96" s="262"/>
      <c r="AG96" s="262"/>
      <c r="AH96" s="262"/>
      <c r="AI96" s="262"/>
      <c r="AJ96" s="262"/>
      <c r="AK96" s="263" t="str">
        <f aca="false">IF(AND($BA40=0,$BE40=0),"",IF($AI58="該当",IF(COUNTIF($F97:$F98,"✓")&gt;0,"○","×"),"×"))</f>
        <v/>
      </c>
      <c r="AL96" s="83"/>
      <c r="AY96" s="255"/>
    </row>
    <row r="97" s="255" customFormat="true" ht="29.25" hidden="false" customHeight="true" outlineLevel="0" collapsed="false">
      <c r="A97" s="252"/>
      <c r="B97" s="264" t="s">
        <v>151</v>
      </c>
      <c r="C97" s="264"/>
      <c r="D97" s="264"/>
      <c r="E97" s="264" t="b">
        <f aca="false">FALSE()</f>
        <v>0</v>
      </c>
      <c r="F97" s="265"/>
      <c r="G97" s="266" t="s">
        <v>152</v>
      </c>
      <c r="H97" s="266"/>
      <c r="I97" s="266"/>
      <c r="J97" s="266"/>
      <c r="K97" s="266"/>
      <c r="L97" s="266"/>
      <c r="M97" s="266"/>
      <c r="N97" s="266"/>
      <c r="O97" s="266"/>
      <c r="P97" s="266"/>
      <c r="Q97" s="266"/>
      <c r="R97" s="266"/>
      <c r="S97" s="266"/>
      <c r="T97" s="266"/>
      <c r="U97" s="266"/>
      <c r="V97" s="266"/>
      <c r="W97" s="266"/>
      <c r="X97" s="266"/>
      <c r="Y97" s="266"/>
      <c r="Z97" s="266"/>
      <c r="AA97" s="266"/>
      <c r="AB97" s="266"/>
      <c r="AC97" s="266"/>
      <c r="AD97" s="266"/>
      <c r="AE97" s="266"/>
      <c r="AF97" s="266"/>
      <c r="AG97" s="266"/>
      <c r="AH97" s="266"/>
      <c r="AI97" s="266"/>
      <c r="AJ97" s="266"/>
      <c r="AK97" s="266"/>
      <c r="AL97" s="93"/>
      <c r="AM97" s="148" t="s">
        <v>153</v>
      </c>
      <c r="AN97" s="148"/>
      <c r="AO97" s="148"/>
      <c r="AP97" s="148"/>
      <c r="AQ97" s="148"/>
      <c r="AR97" s="148"/>
      <c r="AS97" s="148"/>
      <c r="AT97" s="148"/>
      <c r="AU97" s="148"/>
      <c r="AV97" s="148"/>
      <c r="AW97" s="148"/>
      <c r="AX97" s="148"/>
    </row>
    <row r="98" s="255" customFormat="true" ht="29.25" hidden="false" customHeight="true" outlineLevel="0" collapsed="false">
      <c r="A98" s="252"/>
      <c r="B98" s="264"/>
      <c r="C98" s="264"/>
      <c r="D98" s="264"/>
      <c r="E98" s="264" t="b">
        <f aca="false">FALSE()</f>
        <v>0</v>
      </c>
      <c r="F98" s="267"/>
      <c r="G98" s="268" t="s">
        <v>154</v>
      </c>
      <c r="H98" s="268"/>
      <c r="I98" s="268"/>
      <c r="J98" s="268"/>
      <c r="K98" s="268"/>
      <c r="L98" s="268"/>
      <c r="M98" s="268"/>
      <c r="N98" s="268"/>
      <c r="O98" s="268"/>
      <c r="P98" s="268"/>
      <c r="Q98" s="268"/>
      <c r="R98" s="268"/>
      <c r="S98" s="268"/>
      <c r="T98" s="268"/>
      <c r="U98" s="268"/>
      <c r="V98" s="268"/>
      <c r="W98" s="268"/>
      <c r="X98" s="268"/>
      <c r="Y98" s="268"/>
      <c r="Z98" s="268"/>
      <c r="AA98" s="268"/>
      <c r="AB98" s="268"/>
      <c r="AC98" s="268"/>
      <c r="AD98" s="268"/>
      <c r="AE98" s="268"/>
      <c r="AF98" s="268"/>
      <c r="AG98" s="268"/>
      <c r="AH98" s="268"/>
      <c r="AI98" s="268"/>
      <c r="AJ98" s="268"/>
      <c r="AK98" s="268"/>
      <c r="AL98" s="83"/>
      <c r="AM98" s="148"/>
      <c r="AN98" s="148"/>
      <c r="AO98" s="148"/>
      <c r="AP98" s="148"/>
      <c r="AQ98" s="148"/>
      <c r="AR98" s="148"/>
      <c r="AS98" s="148"/>
      <c r="AT98" s="148"/>
      <c r="AU98" s="148"/>
      <c r="AV98" s="148"/>
      <c r="AW98" s="148"/>
      <c r="AX98" s="148"/>
      <c r="AY98" s="252"/>
    </row>
    <row r="99" s="255" customFormat="true" ht="6" hidden="false" customHeight="true" outlineLevel="0" collapsed="false">
      <c r="A99" s="93"/>
      <c r="B99" s="269"/>
      <c r="C99" s="85"/>
      <c r="D99" s="85"/>
      <c r="E99" s="85"/>
      <c r="F99" s="85"/>
      <c r="G99" s="85"/>
      <c r="H99" s="85"/>
      <c r="I99" s="85"/>
      <c r="J99" s="85"/>
      <c r="K99" s="85"/>
      <c r="L99" s="85"/>
      <c r="M99" s="85"/>
      <c r="N99" s="85"/>
      <c r="O99" s="85"/>
      <c r="P99" s="85"/>
      <c r="Q99" s="85"/>
      <c r="R99" s="85"/>
      <c r="S99" s="85"/>
      <c r="T99" s="85"/>
      <c r="U99" s="85"/>
      <c r="V99" s="85"/>
      <c r="W99" s="85"/>
      <c r="X99" s="85"/>
      <c r="Y99" s="85"/>
      <c r="Z99" s="85"/>
      <c r="AA99" s="85"/>
      <c r="AB99" s="85"/>
      <c r="AC99" s="85"/>
      <c r="AD99" s="85"/>
      <c r="AE99" s="85"/>
      <c r="AF99" s="85"/>
      <c r="AG99" s="85"/>
      <c r="AH99" s="85"/>
      <c r="AI99" s="85"/>
      <c r="AJ99" s="85"/>
      <c r="AK99" s="85"/>
      <c r="AL99" s="83"/>
      <c r="AM99" s="252"/>
      <c r="AN99" s="83"/>
      <c r="AO99" s="93"/>
      <c r="AP99" s="93"/>
      <c r="AQ99" s="93"/>
      <c r="AR99" s="93"/>
      <c r="AS99" s="93"/>
      <c r="AT99" s="93"/>
      <c r="AU99" s="93"/>
      <c r="AV99" s="93"/>
      <c r="AW99" s="93"/>
      <c r="AX99" s="93"/>
      <c r="AY99" s="93"/>
      <c r="AZ99" s="96"/>
    </row>
    <row r="100" s="1" customFormat="true" ht="19.5" hidden="false" customHeight="true" outlineLevel="0" collapsed="false">
      <c r="A100" s="2"/>
      <c r="B100" s="270" t="s">
        <v>155</v>
      </c>
      <c r="C100" s="270"/>
      <c r="D100" s="270"/>
      <c r="E100" s="270"/>
      <c r="F100" s="270"/>
      <c r="G100" s="270"/>
      <c r="H100" s="270"/>
      <c r="I100" s="270"/>
      <c r="J100" s="271"/>
      <c r="K100" s="271"/>
      <c r="L100" s="271"/>
      <c r="M100" s="271"/>
      <c r="N100" s="271"/>
      <c r="O100" s="271"/>
      <c r="P100" s="271"/>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83"/>
      <c r="AL100" s="2"/>
      <c r="AM100" s="272"/>
      <c r="AN100" s="272"/>
      <c r="AO100" s="272"/>
      <c r="AP100" s="272"/>
      <c r="AQ100" s="272"/>
      <c r="AR100" s="272"/>
      <c r="AS100" s="272"/>
      <c r="AT100" s="272"/>
      <c r="AU100" s="272"/>
      <c r="AV100" s="272"/>
      <c r="AW100" s="272"/>
      <c r="AX100" s="272"/>
      <c r="AY100" s="272"/>
      <c r="BA100" s="234" t="s">
        <v>77</v>
      </c>
      <c r="BB100" s="234"/>
      <c r="BC100" s="234"/>
      <c r="BD100" s="234"/>
    </row>
    <row r="101" customFormat="false" ht="27" hidden="false" customHeight="true" outlineLevel="0" collapsed="false">
      <c r="A101" s="253"/>
      <c r="B101" s="273" t="s">
        <v>156</v>
      </c>
      <c r="C101" s="274"/>
      <c r="D101" s="274"/>
      <c r="E101" s="274"/>
      <c r="F101" s="274"/>
      <c r="G101" s="274"/>
      <c r="H101" s="274"/>
      <c r="I101" s="274"/>
      <c r="J101" s="274"/>
      <c r="K101" s="274"/>
      <c r="L101" s="274"/>
      <c r="M101" s="274"/>
      <c r="N101" s="274"/>
      <c r="O101" s="274"/>
      <c r="P101" s="274"/>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5"/>
      <c r="AM101" s="272"/>
      <c r="AN101" s="272"/>
      <c r="AO101" s="272"/>
      <c r="AP101" s="272"/>
      <c r="AQ101" s="272"/>
      <c r="AR101" s="272"/>
      <c r="AS101" s="272"/>
      <c r="AT101" s="272"/>
      <c r="AU101" s="272"/>
      <c r="AV101" s="272"/>
      <c r="AW101" s="272"/>
      <c r="AX101" s="272"/>
      <c r="AY101" s="272"/>
    </row>
    <row r="102" customFormat="false" ht="111" hidden="false" customHeight="true" outlineLevel="0" collapsed="false">
      <c r="A102" s="253"/>
      <c r="B102" s="276" t="s">
        <v>157</v>
      </c>
      <c r="C102" s="276"/>
      <c r="D102" s="276"/>
      <c r="E102" s="276"/>
      <c r="F102" s="276"/>
      <c r="G102" s="276"/>
      <c r="H102" s="276"/>
      <c r="I102" s="276"/>
      <c r="J102" s="276"/>
      <c r="K102" s="276"/>
      <c r="L102" s="276"/>
      <c r="M102" s="276"/>
      <c r="N102" s="276"/>
      <c r="O102" s="276"/>
      <c r="P102" s="276"/>
      <c r="Q102" s="276"/>
      <c r="R102" s="276"/>
      <c r="S102" s="276"/>
      <c r="T102" s="276"/>
      <c r="U102" s="276"/>
      <c r="V102" s="276"/>
      <c r="W102" s="276"/>
      <c r="X102" s="276"/>
      <c r="Y102" s="276"/>
      <c r="Z102" s="276"/>
      <c r="AA102" s="276"/>
      <c r="AB102" s="276"/>
      <c r="AC102" s="276"/>
      <c r="AD102" s="276"/>
      <c r="AE102" s="276"/>
      <c r="AF102" s="276"/>
      <c r="AG102" s="276"/>
      <c r="AH102" s="276"/>
      <c r="AI102" s="276"/>
      <c r="AJ102" s="276"/>
      <c r="AK102" s="124" t="str">
        <f aca="false">IF(H6="","",IF(AND('別紙様式2-2（個票（４、５月））'!BF12=0,'別紙様式2-3（個票（６月以降））'!BJ12=0),"",IF(AND(ISNUMBER(MATCH('別紙様式2-2（個票（４、５月））'!AJ9,{"","○"},0)),ISNUMBER(MATCH('別紙様式2-3（個票（６月以降））'!AJ9,{"","○"},0))),"○","×")))</f>
        <v/>
      </c>
      <c r="AR102" s="277"/>
    </row>
    <row r="103" s="96" customFormat="true" ht="6.75" hidden="false" customHeight="true" outlineLevel="0" collapsed="false">
      <c r="A103" s="93"/>
      <c r="B103" s="274"/>
      <c r="C103" s="274"/>
      <c r="D103" s="274"/>
      <c r="E103" s="274"/>
      <c r="F103" s="274"/>
      <c r="G103" s="274"/>
      <c r="H103" s="274"/>
      <c r="I103" s="274"/>
      <c r="J103" s="274"/>
      <c r="K103" s="274"/>
      <c r="L103" s="274"/>
      <c r="M103" s="274"/>
      <c r="N103" s="274"/>
      <c r="O103" s="274"/>
      <c r="P103" s="274"/>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5"/>
      <c r="AL103" s="93"/>
      <c r="AM103" s="233"/>
      <c r="AN103" s="233"/>
      <c r="AO103" s="233"/>
      <c r="AP103" s="233"/>
      <c r="AQ103" s="233"/>
      <c r="AR103" s="233"/>
      <c r="AS103" s="233"/>
      <c r="AT103" s="233"/>
      <c r="AU103" s="233"/>
      <c r="AV103" s="233"/>
      <c r="AW103" s="233"/>
      <c r="AX103" s="233"/>
      <c r="AY103" s="233"/>
      <c r="BA103" s="278"/>
      <c r="BB103" s="278"/>
      <c r="BC103" s="278"/>
      <c r="BD103" s="278"/>
    </row>
    <row r="104" s="96" customFormat="true" ht="18.75" hidden="false" customHeight="true" outlineLevel="0" collapsed="false">
      <c r="A104" s="83"/>
      <c r="B104" s="91" t="s">
        <v>158</v>
      </c>
      <c r="C104" s="91"/>
      <c r="D104" s="91"/>
      <c r="E104" s="91"/>
      <c r="F104" s="91"/>
      <c r="G104" s="91"/>
      <c r="H104" s="91"/>
      <c r="I104" s="91"/>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92"/>
      <c r="AJ104" s="92"/>
      <c r="AK104" s="92"/>
      <c r="AL104" s="83"/>
      <c r="AM104" s="93"/>
      <c r="AN104" s="83"/>
      <c r="AO104" s="83"/>
      <c r="AP104" s="83"/>
      <c r="AQ104" s="83"/>
      <c r="AR104" s="83"/>
      <c r="AS104" s="83"/>
      <c r="AT104" s="83"/>
      <c r="AU104" s="83"/>
      <c r="AV104" s="83"/>
      <c r="AW104" s="83"/>
      <c r="AX104" s="83"/>
      <c r="AY104" s="83"/>
    </row>
    <row r="105" customFormat="false" ht="16.5" hidden="false" customHeight="true" outlineLevel="0" collapsed="false">
      <c r="A105" s="93"/>
      <c r="B105" s="134" t="s">
        <v>65</v>
      </c>
      <c r="C105" s="279" t="s">
        <v>159</v>
      </c>
      <c r="D105" s="280"/>
      <c r="E105" s="280"/>
      <c r="F105" s="280"/>
      <c r="G105" s="280"/>
      <c r="H105" s="280"/>
      <c r="I105" s="280"/>
      <c r="J105" s="280"/>
      <c r="K105" s="280"/>
      <c r="L105" s="280"/>
      <c r="M105" s="280"/>
      <c r="N105" s="280"/>
      <c r="O105" s="280"/>
      <c r="P105" s="280"/>
      <c r="Q105" s="280"/>
      <c r="R105" s="280"/>
      <c r="S105" s="280"/>
      <c r="T105" s="280"/>
      <c r="U105" s="280"/>
      <c r="V105" s="280"/>
      <c r="W105" s="280"/>
      <c r="X105" s="280"/>
      <c r="Y105" s="280"/>
      <c r="Z105" s="280"/>
      <c r="AA105" s="280"/>
      <c r="AB105" s="280"/>
      <c r="AC105" s="280"/>
      <c r="AD105" s="280"/>
      <c r="AE105" s="280"/>
      <c r="AF105" s="280"/>
      <c r="AG105" s="280"/>
      <c r="AH105" s="280"/>
      <c r="AI105" s="280"/>
      <c r="AJ105" s="280"/>
      <c r="AK105" s="83"/>
      <c r="AL105" s="83"/>
      <c r="AM105" s="83"/>
      <c r="AN105" s="217"/>
      <c r="AO105" s="217"/>
      <c r="AP105" s="217"/>
      <c r="AQ105" s="217"/>
      <c r="AR105" s="217"/>
      <c r="AS105" s="217"/>
      <c r="AT105" s="217"/>
      <c r="AU105" s="217"/>
      <c r="AV105" s="217"/>
      <c r="AW105" s="217"/>
      <c r="AX105" s="217"/>
      <c r="AY105" s="217"/>
      <c r="AZ105" s="96"/>
    </row>
    <row r="106" s="96" customFormat="true" ht="39" hidden="false" customHeight="true" outlineLevel="0" collapsed="false">
      <c r="A106" s="93"/>
      <c r="B106" s="281" t="s">
        <v>160</v>
      </c>
      <c r="C106" s="282"/>
      <c r="D106" s="282"/>
      <c r="E106" s="282"/>
      <c r="F106" s="282"/>
      <c r="G106" s="282"/>
      <c r="H106" s="282"/>
      <c r="I106" s="282"/>
      <c r="J106" s="282"/>
      <c r="K106" s="282"/>
      <c r="L106" s="282"/>
      <c r="M106" s="282"/>
      <c r="N106" s="282"/>
      <c r="O106" s="282"/>
      <c r="P106" s="282"/>
      <c r="Q106" s="282"/>
      <c r="R106" s="282"/>
      <c r="S106" s="282"/>
      <c r="T106" s="282"/>
      <c r="U106" s="282"/>
      <c r="V106" s="282"/>
      <c r="W106" s="282"/>
      <c r="X106" s="282"/>
      <c r="Y106" s="282"/>
      <c r="Z106" s="282"/>
      <c r="AA106" s="282"/>
      <c r="AB106" s="282"/>
      <c r="AC106" s="282"/>
      <c r="AD106" s="283"/>
      <c r="AE106" s="284" t="s">
        <v>161</v>
      </c>
      <c r="AF106" s="284"/>
      <c r="AG106" s="284"/>
      <c r="AH106" s="284"/>
      <c r="AI106" s="284"/>
      <c r="AJ106" s="284"/>
      <c r="AK106" s="124" t="str">
        <f aca="false">IF(H6="", "", IF(AND(BA107=TRUE(),OR(BA108=TRUE()),BA109=TRUE(),BA110=TRUE(), BA112=TRUE(), BA111=TRUE(),BA113=TRUE()),"○","×"))</f>
        <v/>
      </c>
      <c r="AL106" s="83"/>
      <c r="AM106" s="285" t="s">
        <v>162</v>
      </c>
      <c r="AN106" s="285"/>
      <c r="AO106" s="285"/>
      <c r="AP106" s="285"/>
      <c r="AQ106" s="285"/>
      <c r="AR106" s="285"/>
      <c r="AS106" s="285"/>
      <c r="AT106" s="285"/>
      <c r="AU106" s="285"/>
      <c r="AV106" s="285"/>
      <c r="AW106" s="285"/>
      <c r="AX106" s="285"/>
      <c r="AY106" s="285"/>
      <c r="BA106" s="286"/>
    </row>
    <row r="107" s="96" customFormat="true" ht="48.75" hidden="false" customHeight="true" outlineLevel="0" collapsed="false">
      <c r="A107" s="93"/>
      <c r="B107" s="287"/>
      <c r="C107" s="288" t="s">
        <v>163</v>
      </c>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289" t="s">
        <v>164</v>
      </c>
      <c r="AF107" s="289"/>
      <c r="AG107" s="289"/>
      <c r="AH107" s="289"/>
      <c r="AI107" s="289"/>
      <c r="AJ107" s="289"/>
      <c r="AK107" s="289"/>
      <c r="AL107" s="83"/>
      <c r="AM107" s="93"/>
      <c r="AN107" s="158"/>
      <c r="AO107" s="158"/>
      <c r="AP107" s="158"/>
      <c r="AQ107" s="158"/>
      <c r="AR107" s="158"/>
      <c r="AS107" s="158"/>
      <c r="AT107" s="158"/>
      <c r="AU107" s="158"/>
      <c r="AV107" s="158"/>
      <c r="AW107" s="93"/>
      <c r="AX107" s="93"/>
      <c r="AY107" s="93"/>
      <c r="AZ107" s="203"/>
      <c r="BA107" s="290" t="b">
        <f aca="false">FALSE()</f>
        <v>0</v>
      </c>
      <c r="BB107" s="291"/>
    </row>
    <row r="108" s="96" customFormat="true" ht="36.75" hidden="false" customHeight="true" outlineLevel="0" collapsed="false">
      <c r="A108" s="93"/>
      <c r="B108" s="292"/>
      <c r="C108" s="288" t="s">
        <v>165</v>
      </c>
      <c r="D108" s="288"/>
      <c r="E108" s="288"/>
      <c r="F108" s="288"/>
      <c r="G108" s="288"/>
      <c r="H108" s="288"/>
      <c r="I108" s="288"/>
      <c r="J108" s="288"/>
      <c r="K108" s="288"/>
      <c r="L108" s="288"/>
      <c r="M108" s="288"/>
      <c r="N108" s="288"/>
      <c r="O108" s="288"/>
      <c r="P108" s="288"/>
      <c r="Q108" s="288"/>
      <c r="R108" s="288"/>
      <c r="S108" s="288"/>
      <c r="T108" s="288"/>
      <c r="U108" s="288"/>
      <c r="V108" s="288"/>
      <c r="W108" s="288"/>
      <c r="X108" s="288"/>
      <c r="Y108" s="288"/>
      <c r="Z108" s="288"/>
      <c r="AA108" s="288"/>
      <c r="AB108" s="288"/>
      <c r="AC108" s="288"/>
      <c r="AD108" s="288"/>
      <c r="AE108" s="289" t="s">
        <v>164</v>
      </c>
      <c r="AF108" s="289"/>
      <c r="AG108" s="289"/>
      <c r="AH108" s="289"/>
      <c r="AI108" s="289"/>
      <c r="AJ108" s="289"/>
      <c r="AK108" s="289"/>
      <c r="AL108" s="83"/>
      <c r="AM108" s="93"/>
      <c r="AN108" s="158"/>
      <c r="AO108" s="158"/>
      <c r="AP108" s="158"/>
      <c r="AQ108" s="158"/>
      <c r="AR108" s="158"/>
      <c r="AS108" s="158"/>
      <c r="AT108" s="158"/>
      <c r="AU108" s="158"/>
      <c r="AV108" s="158"/>
      <c r="AW108" s="93"/>
      <c r="AX108" s="93"/>
      <c r="AY108" s="93"/>
      <c r="BA108" s="191" t="b">
        <f aca="false">FALSE()</f>
        <v>0</v>
      </c>
    </row>
    <row r="109" s="96" customFormat="true" ht="36" hidden="false" customHeight="true" outlineLevel="0" collapsed="false">
      <c r="A109" s="93"/>
      <c r="B109" s="292"/>
      <c r="C109" s="293" t="s">
        <v>166</v>
      </c>
      <c r="D109" s="293"/>
      <c r="E109" s="293"/>
      <c r="F109" s="293"/>
      <c r="G109" s="293"/>
      <c r="H109" s="293"/>
      <c r="I109" s="293"/>
      <c r="J109" s="293"/>
      <c r="K109" s="293"/>
      <c r="L109" s="293"/>
      <c r="M109" s="293"/>
      <c r="N109" s="293"/>
      <c r="O109" s="293"/>
      <c r="P109" s="293"/>
      <c r="Q109" s="293"/>
      <c r="R109" s="293"/>
      <c r="S109" s="293"/>
      <c r="T109" s="293"/>
      <c r="U109" s="293"/>
      <c r="V109" s="293"/>
      <c r="W109" s="293"/>
      <c r="X109" s="293"/>
      <c r="Y109" s="293"/>
      <c r="Z109" s="293"/>
      <c r="AA109" s="293"/>
      <c r="AB109" s="293"/>
      <c r="AC109" s="293"/>
      <c r="AD109" s="293"/>
      <c r="AE109" s="289" t="s">
        <v>167</v>
      </c>
      <c r="AF109" s="289"/>
      <c r="AG109" s="289"/>
      <c r="AH109" s="289"/>
      <c r="AI109" s="289"/>
      <c r="AJ109" s="289"/>
      <c r="AK109" s="289"/>
      <c r="AL109" s="83"/>
      <c r="AM109" s="93"/>
      <c r="AN109" s="93"/>
      <c r="AO109" s="93"/>
      <c r="AP109" s="158"/>
      <c r="AQ109" s="93"/>
      <c r="AR109" s="93"/>
      <c r="AS109" s="93"/>
      <c r="AT109" s="93"/>
      <c r="AU109" s="93"/>
      <c r="AV109" s="93"/>
      <c r="AW109" s="93"/>
      <c r="AX109" s="93"/>
      <c r="AY109" s="93"/>
      <c r="BA109" s="191" t="b">
        <f aca="false">FALSE()</f>
        <v>0</v>
      </c>
    </row>
    <row r="110" s="96" customFormat="true" ht="28.5" hidden="false" customHeight="true" outlineLevel="0" collapsed="false">
      <c r="A110" s="93"/>
      <c r="B110" s="292"/>
      <c r="C110" s="293" t="s">
        <v>168</v>
      </c>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293"/>
      <c r="Z110" s="293"/>
      <c r="AA110" s="293"/>
      <c r="AB110" s="293"/>
      <c r="AC110" s="293"/>
      <c r="AD110" s="293"/>
      <c r="AE110" s="294" t="s">
        <v>169</v>
      </c>
      <c r="AF110" s="294"/>
      <c r="AG110" s="294"/>
      <c r="AH110" s="294"/>
      <c r="AI110" s="294"/>
      <c r="AJ110" s="294"/>
      <c r="AK110" s="294"/>
      <c r="AL110" s="83"/>
      <c r="AM110" s="93"/>
      <c r="AN110" s="295"/>
      <c r="AO110" s="295"/>
      <c r="AP110" s="295"/>
      <c r="AQ110" s="93"/>
      <c r="AR110" s="93"/>
      <c r="AS110" s="93"/>
      <c r="AT110" s="93"/>
      <c r="AU110" s="93"/>
      <c r="AV110" s="93"/>
      <c r="AW110" s="93"/>
      <c r="AX110" s="93"/>
      <c r="AY110" s="93"/>
      <c r="BA110" s="191" t="b">
        <f aca="false">FALSE()</f>
        <v>0</v>
      </c>
    </row>
    <row r="111" s="96" customFormat="true" ht="21.75" hidden="false" customHeight="true" outlineLevel="0" collapsed="false">
      <c r="A111" s="93"/>
      <c r="B111" s="292"/>
      <c r="C111" s="293" t="s">
        <v>170</v>
      </c>
      <c r="D111" s="293"/>
      <c r="E111" s="293"/>
      <c r="F111" s="293"/>
      <c r="G111" s="293"/>
      <c r="H111" s="293"/>
      <c r="I111" s="293"/>
      <c r="J111" s="293"/>
      <c r="K111" s="293"/>
      <c r="L111" s="293"/>
      <c r="M111" s="293"/>
      <c r="N111" s="293"/>
      <c r="O111" s="293"/>
      <c r="P111" s="293"/>
      <c r="Q111" s="293"/>
      <c r="R111" s="293"/>
      <c r="S111" s="293"/>
      <c r="T111" s="293"/>
      <c r="U111" s="293"/>
      <c r="V111" s="293"/>
      <c r="W111" s="293"/>
      <c r="X111" s="293"/>
      <c r="Y111" s="293"/>
      <c r="Z111" s="293"/>
      <c r="AA111" s="293"/>
      <c r="AB111" s="293"/>
      <c r="AC111" s="293"/>
      <c r="AD111" s="293"/>
      <c r="AE111" s="289" t="s">
        <v>171</v>
      </c>
      <c r="AF111" s="289"/>
      <c r="AG111" s="289"/>
      <c r="AH111" s="289"/>
      <c r="AI111" s="289"/>
      <c r="AJ111" s="289"/>
      <c r="AK111" s="289"/>
      <c r="AL111" s="83"/>
      <c r="AM111" s="93"/>
      <c r="AN111" s="295"/>
      <c r="AO111" s="295"/>
      <c r="AP111" s="295"/>
      <c r="AQ111" s="93"/>
      <c r="AR111" s="93"/>
      <c r="AS111" s="93"/>
      <c r="AT111" s="93"/>
      <c r="AU111" s="93"/>
      <c r="AV111" s="93"/>
      <c r="AW111" s="93"/>
      <c r="AX111" s="93"/>
      <c r="AY111" s="93"/>
      <c r="BA111" s="191" t="b">
        <f aca="false">FALSE()</f>
        <v>0</v>
      </c>
    </row>
    <row r="112" s="96" customFormat="true" ht="21.75" hidden="false" customHeight="true" outlineLevel="0" collapsed="false">
      <c r="A112" s="93"/>
      <c r="B112" s="296"/>
      <c r="C112" s="297" t="s">
        <v>172</v>
      </c>
      <c r="D112" s="297"/>
      <c r="E112" s="297"/>
      <c r="F112" s="297"/>
      <c r="G112" s="297"/>
      <c r="H112" s="297"/>
      <c r="I112" s="297"/>
      <c r="J112" s="297"/>
      <c r="K112" s="297"/>
      <c r="L112" s="297"/>
      <c r="M112" s="297"/>
      <c r="N112" s="297"/>
      <c r="O112" s="297"/>
      <c r="P112" s="297"/>
      <c r="Q112" s="297"/>
      <c r="R112" s="297"/>
      <c r="S112" s="297"/>
      <c r="T112" s="297"/>
      <c r="U112" s="297"/>
      <c r="V112" s="297"/>
      <c r="W112" s="297"/>
      <c r="X112" s="297"/>
      <c r="Y112" s="297"/>
      <c r="Z112" s="297"/>
      <c r="AA112" s="297"/>
      <c r="AB112" s="297"/>
      <c r="AC112" s="297"/>
      <c r="AD112" s="297"/>
      <c r="AE112" s="298" t="s">
        <v>173</v>
      </c>
      <c r="AF112" s="298"/>
      <c r="AG112" s="298"/>
      <c r="AH112" s="298"/>
      <c r="AI112" s="298"/>
      <c r="AJ112" s="298"/>
      <c r="AK112" s="298"/>
      <c r="AL112" s="83"/>
      <c r="AM112" s="93"/>
      <c r="AN112" s="93"/>
      <c r="AO112" s="93"/>
      <c r="AP112" s="93"/>
      <c r="AQ112" s="93"/>
      <c r="AR112" s="93"/>
      <c r="AS112" s="93"/>
      <c r="AT112" s="93"/>
      <c r="AU112" s="93"/>
      <c r="AV112" s="93"/>
      <c r="AW112" s="93"/>
      <c r="AX112" s="93"/>
      <c r="AY112" s="93"/>
      <c r="BA112" s="191" t="b">
        <f aca="false">FALSE()</f>
        <v>0</v>
      </c>
    </row>
    <row r="113" s="96" customFormat="true" ht="25.5" hidden="false" customHeight="true" outlineLevel="0" collapsed="false">
      <c r="A113" s="93"/>
      <c r="B113" s="299"/>
      <c r="C113" s="293" t="s">
        <v>174</v>
      </c>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293"/>
      <c r="Z113" s="293"/>
      <c r="AA113" s="293"/>
      <c r="AB113" s="293"/>
      <c r="AC113" s="293"/>
      <c r="AD113" s="293"/>
      <c r="AE113" s="294" t="s">
        <v>169</v>
      </c>
      <c r="AF113" s="294"/>
      <c r="AG113" s="294"/>
      <c r="AH113" s="294"/>
      <c r="AI113" s="294"/>
      <c r="AJ113" s="294"/>
      <c r="AK113" s="294"/>
      <c r="AL113" s="83"/>
      <c r="AM113" s="93"/>
      <c r="AN113" s="93"/>
      <c r="AO113" s="93"/>
      <c r="AP113" s="93"/>
      <c r="AQ113" s="93"/>
      <c r="AR113" s="93"/>
      <c r="AS113" s="93"/>
      <c r="AT113" s="93"/>
      <c r="AU113" s="93"/>
      <c r="AV113" s="93"/>
      <c r="AW113" s="93"/>
      <c r="AX113" s="93"/>
      <c r="AY113" s="93"/>
      <c r="BA113" s="191" t="b">
        <f aca="false">FALSE()</f>
        <v>0</v>
      </c>
    </row>
    <row r="114" s="96" customFormat="true" ht="4.5" hidden="false" customHeight="true" outlineLevel="0" collapsed="false">
      <c r="A114" s="93"/>
      <c r="B114" s="280"/>
      <c r="C114" s="279"/>
      <c r="D114" s="280"/>
      <c r="E114" s="280"/>
      <c r="F114" s="280"/>
      <c r="G114" s="280"/>
      <c r="H114" s="280"/>
      <c r="I114" s="280"/>
      <c r="J114" s="280"/>
      <c r="K114" s="280"/>
      <c r="L114" s="280"/>
      <c r="M114" s="280"/>
      <c r="N114" s="280"/>
      <c r="O114" s="280"/>
      <c r="P114" s="280"/>
      <c r="Q114" s="280"/>
      <c r="R114" s="280"/>
      <c r="S114" s="280"/>
      <c r="T114" s="280"/>
      <c r="U114" s="280"/>
      <c r="V114" s="280"/>
      <c r="W114" s="280"/>
      <c r="X114" s="280"/>
      <c r="Y114" s="280"/>
      <c r="Z114" s="279"/>
      <c r="AA114" s="279"/>
      <c r="AB114" s="279"/>
      <c r="AC114" s="279"/>
      <c r="AD114" s="279"/>
      <c r="AE114" s="279"/>
      <c r="AF114" s="279"/>
      <c r="AG114" s="279"/>
      <c r="AH114" s="279"/>
      <c r="AI114" s="280"/>
      <c r="AJ114" s="280"/>
      <c r="AK114" s="83"/>
      <c r="AL114" s="83"/>
      <c r="AM114" s="93"/>
      <c r="AN114" s="93"/>
      <c r="AO114" s="93"/>
      <c r="AP114" s="93"/>
      <c r="AQ114" s="93"/>
      <c r="AR114" s="93"/>
      <c r="AS114" s="93"/>
      <c r="AT114" s="93"/>
      <c r="AU114" s="93"/>
      <c r="AV114" s="93"/>
      <c r="AW114" s="93"/>
      <c r="AX114" s="93"/>
      <c r="AY114" s="93"/>
    </row>
    <row r="115" s="96" customFormat="true" ht="12" hidden="false" customHeight="true" outlineLevel="0" collapsed="false">
      <c r="A115" s="93"/>
      <c r="B115" s="300" t="s">
        <v>175</v>
      </c>
      <c r="C115" s="301" t="s">
        <v>176</v>
      </c>
      <c r="D115" s="301"/>
      <c r="E115" s="301"/>
      <c r="F115" s="301"/>
      <c r="G115" s="301"/>
      <c r="H115" s="301"/>
      <c r="I115" s="301"/>
      <c r="J115" s="301"/>
      <c r="K115" s="301"/>
      <c r="L115" s="301"/>
      <c r="M115" s="301"/>
      <c r="N115" s="301"/>
      <c r="O115" s="301"/>
      <c r="P115" s="301"/>
      <c r="Q115" s="301"/>
      <c r="R115" s="301"/>
      <c r="S115" s="301"/>
      <c r="T115" s="301"/>
      <c r="U115" s="301"/>
      <c r="V115" s="301"/>
      <c r="W115" s="301"/>
      <c r="X115" s="301"/>
      <c r="Y115" s="301"/>
      <c r="Z115" s="301"/>
      <c r="AA115" s="301"/>
      <c r="AB115" s="301"/>
      <c r="AC115" s="301"/>
      <c r="AD115" s="301"/>
      <c r="AE115" s="301"/>
      <c r="AF115" s="301"/>
      <c r="AG115" s="301"/>
      <c r="AH115" s="301"/>
      <c r="AI115" s="301"/>
      <c r="AJ115" s="301"/>
      <c r="AK115" s="127"/>
      <c r="AL115" s="83"/>
      <c r="AM115" s="93"/>
      <c r="AN115" s="93"/>
      <c r="AO115" s="93"/>
      <c r="AP115" s="93"/>
      <c r="AQ115" s="93"/>
      <c r="AR115" s="93"/>
      <c r="AS115" s="93"/>
      <c r="AT115" s="93"/>
      <c r="AU115" s="93"/>
      <c r="AV115" s="93"/>
      <c r="AW115" s="93"/>
      <c r="AX115" s="93"/>
      <c r="AY115" s="93"/>
    </row>
    <row r="116" s="96" customFormat="true" ht="24" hidden="false" customHeight="true" outlineLevel="0" collapsed="false">
      <c r="A116" s="93"/>
      <c r="B116" s="300" t="s">
        <v>175</v>
      </c>
      <c r="C116" s="302" t="s">
        <v>177</v>
      </c>
      <c r="D116" s="302"/>
      <c r="E116" s="302"/>
      <c r="F116" s="302"/>
      <c r="G116" s="302"/>
      <c r="H116" s="302"/>
      <c r="I116" s="302"/>
      <c r="J116" s="302"/>
      <c r="K116" s="302"/>
      <c r="L116" s="302"/>
      <c r="M116" s="302"/>
      <c r="N116" s="302"/>
      <c r="O116" s="302"/>
      <c r="P116" s="302"/>
      <c r="Q116" s="302"/>
      <c r="R116" s="302"/>
      <c r="S116" s="302"/>
      <c r="T116" s="302"/>
      <c r="U116" s="302"/>
      <c r="V116" s="302"/>
      <c r="W116" s="302"/>
      <c r="X116" s="302"/>
      <c r="Y116" s="302"/>
      <c r="Z116" s="302"/>
      <c r="AA116" s="302"/>
      <c r="AB116" s="302"/>
      <c r="AC116" s="302"/>
      <c r="AD116" s="302"/>
      <c r="AE116" s="302"/>
      <c r="AF116" s="302"/>
      <c r="AG116" s="302"/>
      <c r="AH116" s="302"/>
      <c r="AI116" s="302"/>
      <c r="AJ116" s="302"/>
      <c r="AK116" s="302"/>
      <c r="AL116" s="83"/>
      <c r="AM116" s="93"/>
      <c r="AN116" s="93"/>
      <c r="AO116" s="93"/>
      <c r="AP116" s="93"/>
      <c r="AQ116" s="93"/>
      <c r="AR116" s="93"/>
      <c r="AS116" s="93"/>
      <c r="AT116" s="93"/>
      <c r="AU116" s="93"/>
      <c r="AV116" s="93"/>
      <c r="AW116" s="93"/>
      <c r="AX116" s="93"/>
      <c r="AY116" s="93"/>
    </row>
    <row r="117" s="96" customFormat="true" ht="5.25" hidden="false" customHeight="true" outlineLevel="0" collapsed="false">
      <c r="A117" s="93"/>
      <c r="B117" s="300"/>
      <c r="C117" s="303"/>
      <c r="D117" s="303"/>
      <c r="E117" s="303"/>
      <c r="F117" s="303"/>
      <c r="G117" s="303"/>
      <c r="H117" s="303"/>
      <c r="I117" s="303"/>
      <c r="J117" s="303"/>
      <c r="K117" s="303"/>
      <c r="L117" s="303"/>
      <c r="M117" s="303"/>
      <c r="N117" s="303"/>
      <c r="O117" s="303"/>
      <c r="P117" s="303"/>
      <c r="Q117" s="303"/>
      <c r="R117" s="303"/>
      <c r="S117" s="303"/>
      <c r="T117" s="303"/>
      <c r="U117" s="303"/>
      <c r="V117" s="303"/>
      <c r="W117" s="303"/>
      <c r="X117" s="303"/>
      <c r="Y117" s="303"/>
      <c r="Z117" s="303"/>
      <c r="AA117" s="303"/>
      <c r="AB117" s="303"/>
      <c r="AC117" s="303"/>
      <c r="AD117" s="303"/>
      <c r="AE117" s="303"/>
      <c r="AF117" s="303"/>
      <c r="AG117" s="303"/>
      <c r="AH117" s="303"/>
      <c r="AI117" s="303"/>
      <c r="AJ117" s="303"/>
      <c r="AK117" s="303"/>
      <c r="AL117" s="83"/>
      <c r="AM117" s="93"/>
      <c r="AN117" s="93"/>
      <c r="AO117" s="93"/>
      <c r="AP117" s="93"/>
      <c r="AQ117" s="93"/>
      <c r="AR117" s="93"/>
      <c r="AS117" s="93"/>
      <c r="AT117" s="93"/>
      <c r="AU117" s="93"/>
      <c r="AV117" s="93"/>
      <c r="AW117" s="93"/>
      <c r="AX117" s="93"/>
      <c r="AY117" s="93"/>
    </row>
    <row r="118" s="96" customFormat="true" ht="15" hidden="false" customHeight="true" outlineLevel="0" collapsed="false">
      <c r="A118" s="93"/>
      <c r="B118" s="304"/>
      <c r="C118" s="305"/>
      <c r="D118" s="305"/>
      <c r="E118" s="305"/>
      <c r="F118" s="305"/>
      <c r="G118" s="305"/>
      <c r="H118" s="305"/>
      <c r="I118" s="305"/>
      <c r="J118" s="305"/>
      <c r="K118" s="305"/>
      <c r="L118" s="305"/>
      <c r="M118" s="305"/>
      <c r="N118" s="305"/>
      <c r="O118" s="305"/>
      <c r="P118" s="305"/>
      <c r="Q118" s="305"/>
      <c r="R118" s="305"/>
      <c r="S118" s="305"/>
      <c r="T118" s="305"/>
      <c r="U118" s="305"/>
      <c r="V118" s="305"/>
      <c r="W118" s="305"/>
      <c r="X118" s="305"/>
      <c r="Y118" s="305"/>
      <c r="Z118" s="305"/>
      <c r="AA118" s="305"/>
      <c r="AB118" s="305"/>
      <c r="AC118" s="305"/>
      <c r="AD118" s="305"/>
      <c r="AE118" s="305"/>
      <c r="AF118" s="305"/>
      <c r="AG118" s="305"/>
      <c r="AH118" s="305"/>
      <c r="AI118" s="305"/>
      <c r="AJ118" s="305"/>
      <c r="AK118" s="263" t="str">
        <f aca="false">IF(H6="", "", IF(COUNTA(E122,H122,K122)=3,"○","×"))</f>
        <v/>
      </c>
      <c r="AL118" s="83"/>
      <c r="AM118" s="93"/>
      <c r="AN118" s="93"/>
      <c r="AO118" s="93"/>
      <c r="AP118" s="93"/>
      <c r="AQ118" s="93"/>
      <c r="AR118" s="93"/>
      <c r="AS118" s="93"/>
      <c r="AT118" s="93"/>
      <c r="AU118" s="93"/>
      <c r="AV118" s="93"/>
      <c r="AW118" s="93"/>
      <c r="AX118" s="93"/>
      <c r="AY118" s="93"/>
    </row>
    <row r="119" s="96" customFormat="true" ht="3.75" hidden="false" customHeight="true" outlineLevel="0" collapsed="false">
      <c r="A119" s="93"/>
      <c r="B119" s="306"/>
      <c r="C119" s="307"/>
      <c r="D119" s="307"/>
      <c r="E119" s="307"/>
      <c r="F119" s="307"/>
      <c r="G119" s="307"/>
      <c r="H119" s="307"/>
      <c r="I119" s="307"/>
      <c r="J119" s="307"/>
      <c r="K119" s="307"/>
      <c r="L119" s="307"/>
      <c r="M119" s="307"/>
      <c r="N119" s="307"/>
      <c r="O119" s="307"/>
      <c r="P119" s="307"/>
      <c r="Q119" s="307"/>
      <c r="R119" s="307"/>
      <c r="S119" s="307"/>
      <c r="T119" s="307"/>
      <c r="U119" s="307"/>
      <c r="V119" s="307"/>
      <c r="W119" s="307"/>
      <c r="X119" s="307"/>
      <c r="Y119" s="307"/>
      <c r="Z119" s="307"/>
      <c r="AA119" s="307"/>
      <c r="AB119" s="307"/>
      <c r="AC119" s="307"/>
      <c r="AD119" s="307"/>
      <c r="AE119" s="307"/>
      <c r="AF119" s="307"/>
      <c r="AG119" s="307"/>
      <c r="AH119" s="307"/>
      <c r="AI119" s="307"/>
      <c r="AJ119" s="307"/>
      <c r="AK119" s="308"/>
      <c r="AL119" s="83"/>
      <c r="AM119" s="93"/>
      <c r="AN119" s="93"/>
      <c r="AO119" s="93"/>
      <c r="AP119" s="93"/>
      <c r="AQ119" s="93"/>
      <c r="AR119" s="93"/>
      <c r="AS119" s="93"/>
      <c r="AT119" s="93"/>
      <c r="AU119" s="93"/>
      <c r="AV119" s="93"/>
      <c r="AW119" s="93"/>
      <c r="AX119" s="93"/>
      <c r="AY119" s="93"/>
    </row>
    <row r="120" s="96" customFormat="true" ht="30" hidden="false" customHeight="true" outlineLevel="0" collapsed="false">
      <c r="A120" s="93"/>
      <c r="B120" s="309"/>
      <c r="C120" s="310" t="s">
        <v>178</v>
      </c>
      <c r="D120" s="310"/>
      <c r="E120" s="310"/>
      <c r="F120" s="310"/>
      <c r="G120" s="310"/>
      <c r="H120" s="310"/>
      <c r="I120" s="310"/>
      <c r="J120" s="310"/>
      <c r="K120" s="310"/>
      <c r="L120" s="310"/>
      <c r="M120" s="310"/>
      <c r="N120" s="310"/>
      <c r="O120" s="310"/>
      <c r="P120" s="310"/>
      <c r="Q120" s="310"/>
      <c r="R120" s="310"/>
      <c r="S120" s="310"/>
      <c r="T120" s="310"/>
      <c r="U120" s="310"/>
      <c r="V120" s="310"/>
      <c r="W120" s="310"/>
      <c r="X120" s="310"/>
      <c r="Y120" s="310"/>
      <c r="Z120" s="310"/>
      <c r="AA120" s="310"/>
      <c r="AB120" s="310"/>
      <c r="AC120" s="310"/>
      <c r="AD120" s="310"/>
      <c r="AE120" s="310"/>
      <c r="AF120" s="310"/>
      <c r="AG120" s="310"/>
      <c r="AH120" s="310"/>
      <c r="AI120" s="310"/>
      <c r="AJ120" s="310"/>
      <c r="AK120" s="311"/>
      <c r="AL120" s="280"/>
      <c r="AM120" s="83"/>
      <c r="AN120" s="93"/>
      <c r="AO120" s="93"/>
      <c r="AP120" s="93"/>
      <c r="AQ120" s="93"/>
      <c r="AR120" s="93"/>
      <c r="AS120" s="93"/>
      <c r="AT120" s="93"/>
      <c r="AU120" s="93"/>
      <c r="AV120" s="93"/>
      <c r="AW120" s="93"/>
      <c r="AX120" s="93"/>
      <c r="AY120" s="93"/>
    </row>
    <row r="121" s="96" customFormat="true" ht="3" hidden="false" customHeight="true" outlineLevel="0" collapsed="false">
      <c r="A121" s="93"/>
      <c r="B121" s="309"/>
      <c r="C121" s="279"/>
      <c r="D121" s="280"/>
      <c r="E121" s="280"/>
      <c r="F121" s="280"/>
      <c r="G121" s="280"/>
      <c r="H121" s="280"/>
      <c r="I121" s="280"/>
      <c r="J121" s="280"/>
      <c r="K121" s="280"/>
      <c r="L121" s="280"/>
      <c r="M121" s="280"/>
      <c r="N121" s="280"/>
      <c r="O121" s="280"/>
      <c r="P121" s="280"/>
      <c r="Q121" s="280"/>
      <c r="R121" s="280"/>
      <c r="S121" s="280"/>
      <c r="T121" s="280"/>
      <c r="U121" s="280"/>
      <c r="V121" s="280"/>
      <c r="W121" s="280"/>
      <c r="X121" s="280"/>
      <c r="Y121" s="280"/>
      <c r="Z121" s="280"/>
      <c r="AA121" s="280"/>
      <c r="AB121" s="280"/>
      <c r="AC121" s="280"/>
      <c r="AD121" s="280"/>
      <c r="AE121" s="280"/>
      <c r="AF121" s="280"/>
      <c r="AG121" s="280"/>
      <c r="AH121" s="280"/>
      <c r="AI121" s="280"/>
      <c r="AJ121" s="280"/>
      <c r="AK121" s="311"/>
      <c r="AL121" s="83"/>
      <c r="AM121" s="83"/>
      <c r="AN121" s="93"/>
      <c r="AO121" s="93"/>
      <c r="AP121" s="93"/>
      <c r="AQ121" s="93"/>
      <c r="AR121" s="93"/>
      <c r="AS121" s="93"/>
      <c r="AT121" s="93"/>
      <c r="AU121" s="93"/>
      <c r="AV121" s="93"/>
      <c r="AW121" s="93"/>
      <c r="AX121" s="93"/>
      <c r="AY121" s="93"/>
    </row>
    <row r="122" s="96" customFormat="true" ht="15" hidden="false" customHeight="true" outlineLevel="0" collapsed="false">
      <c r="A122" s="93"/>
      <c r="B122" s="312"/>
      <c r="C122" s="313" t="s">
        <v>179</v>
      </c>
      <c r="D122" s="313"/>
      <c r="E122" s="314"/>
      <c r="F122" s="314"/>
      <c r="G122" s="313" t="s">
        <v>180</v>
      </c>
      <c r="H122" s="314"/>
      <c r="I122" s="314"/>
      <c r="J122" s="313" t="s">
        <v>181</v>
      </c>
      <c r="K122" s="314"/>
      <c r="L122" s="314"/>
      <c r="M122" s="313" t="s">
        <v>182</v>
      </c>
      <c r="N122" s="280"/>
      <c r="O122" s="315" t="s">
        <v>11</v>
      </c>
      <c r="P122" s="315"/>
      <c r="Q122" s="315"/>
      <c r="R122" s="316" t="str">
        <f aca="false">IF(H6="","",H6)</f>
        <v/>
      </c>
      <c r="S122" s="316"/>
      <c r="T122" s="316"/>
      <c r="U122" s="316"/>
      <c r="V122" s="316"/>
      <c r="W122" s="316"/>
      <c r="X122" s="316"/>
      <c r="Y122" s="316"/>
      <c r="Z122" s="316"/>
      <c r="AA122" s="316"/>
      <c r="AB122" s="316"/>
      <c r="AC122" s="316"/>
      <c r="AD122" s="316"/>
      <c r="AE122" s="316"/>
      <c r="AF122" s="316"/>
      <c r="AG122" s="316"/>
      <c r="AH122" s="316"/>
      <c r="AI122" s="316"/>
      <c r="AJ122" s="317"/>
      <c r="AK122" s="318"/>
      <c r="AL122" s="319"/>
      <c r="AM122" s="83"/>
      <c r="AN122" s="83"/>
      <c r="AO122" s="83"/>
      <c r="AP122" s="83"/>
      <c r="AQ122" s="83"/>
      <c r="AR122" s="83"/>
      <c r="AS122" s="83"/>
      <c r="AT122" s="83"/>
      <c r="AU122" s="83"/>
      <c r="AV122" s="83"/>
      <c r="AW122" s="135"/>
      <c r="AX122" s="83"/>
      <c r="AY122" s="83"/>
    </row>
    <row r="123" s="96" customFormat="true" ht="14.25" hidden="false" customHeight="true" outlineLevel="0" collapsed="false">
      <c r="A123" s="83"/>
      <c r="B123" s="312"/>
      <c r="C123" s="320"/>
      <c r="D123" s="313"/>
      <c r="E123" s="313"/>
      <c r="F123" s="313"/>
      <c r="G123" s="313"/>
      <c r="H123" s="313"/>
      <c r="I123" s="313"/>
      <c r="J123" s="313"/>
      <c r="K123" s="313"/>
      <c r="L123" s="313"/>
      <c r="M123" s="313"/>
      <c r="N123" s="321" t="s">
        <v>183</v>
      </c>
      <c r="O123" s="321"/>
      <c r="P123" s="321"/>
      <c r="Q123" s="321"/>
      <c r="R123" s="322" t="s">
        <v>21</v>
      </c>
      <c r="S123" s="322"/>
      <c r="T123" s="323" t="str">
        <f aca="false">IF(基本情報入力シート!L20="", "", 基本情報入力シート!L20)</f>
        <v/>
      </c>
      <c r="U123" s="323"/>
      <c r="V123" s="323"/>
      <c r="W123" s="323"/>
      <c r="X123" s="323"/>
      <c r="Y123" s="324" t="s">
        <v>22</v>
      </c>
      <c r="Z123" s="324"/>
      <c r="AA123" s="323" t="str">
        <f aca="false">IF(基本情報入力シート!L21="", "", 基本情報入力シート!L21)</f>
        <v/>
      </c>
      <c r="AB123" s="323"/>
      <c r="AC123" s="323"/>
      <c r="AD123" s="323"/>
      <c r="AE123" s="323"/>
      <c r="AF123" s="323"/>
      <c r="AG123" s="323"/>
      <c r="AH123" s="323"/>
      <c r="AI123" s="323"/>
      <c r="AJ123" s="320"/>
      <c r="AK123" s="325"/>
      <c r="AL123" s="319"/>
      <c r="AM123" s="319"/>
      <c r="AN123" s="83"/>
      <c r="AO123" s="83"/>
      <c r="AP123" s="83"/>
      <c r="AQ123" s="83"/>
      <c r="AR123" s="83"/>
      <c r="AS123" s="83"/>
      <c r="AT123" s="83"/>
      <c r="AU123" s="83"/>
      <c r="AV123" s="83"/>
      <c r="AW123" s="135"/>
      <c r="AX123" s="83"/>
      <c r="AY123" s="83"/>
    </row>
    <row r="124" customFormat="false" ht="5.25" hidden="false" customHeight="true" outlineLevel="0" collapsed="false">
      <c r="A124" s="83"/>
      <c r="B124" s="326"/>
      <c r="C124" s="327"/>
      <c r="D124" s="328"/>
      <c r="E124" s="328"/>
      <c r="F124" s="328"/>
      <c r="G124" s="328"/>
      <c r="H124" s="328"/>
      <c r="I124" s="328"/>
      <c r="J124" s="328"/>
      <c r="K124" s="328"/>
      <c r="L124" s="328"/>
      <c r="M124" s="328"/>
      <c r="N124" s="328"/>
      <c r="O124" s="328"/>
      <c r="P124" s="328"/>
      <c r="Q124" s="327"/>
      <c r="R124" s="328"/>
      <c r="S124" s="329"/>
      <c r="T124" s="329"/>
      <c r="U124" s="329"/>
      <c r="V124" s="329"/>
      <c r="W124" s="329"/>
      <c r="X124" s="330"/>
      <c r="Y124" s="330"/>
      <c r="Z124" s="330"/>
      <c r="AA124" s="330"/>
      <c r="AB124" s="330"/>
      <c r="AC124" s="330"/>
      <c r="AD124" s="330"/>
      <c r="AE124" s="330"/>
      <c r="AF124" s="330"/>
      <c r="AG124" s="330"/>
      <c r="AH124" s="330"/>
      <c r="AI124" s="330"/>
      <c r="AJ124" s="331"/>
      <c r="AK124" s="332"/>
      <c r="AL124" s="319"/>
      <c r="AM124" s="319"/>
      <c r="AN124" s="83"/>
      <c r="AO124" s="83"/>
      <c r="AP124" s="83"/>
      <c r="AQ124" s="83"/>
      <c r="AR124" s="83"/>
      <c r="AS124" s="83"/>
      <c r="AT124" s="83"/>
      <c r="AU124" s="83"/>
      <c r="AV124" s="83"/>
      <c r="AW124" s="135"/>
      <c r="AX124" s="83"/>
      <c r="AY124" s="83"/>
    </row>
    <row r="125" customFormat="false" ht="1.5" hidden="false" customHeight="true" outlineLevel="0" collapsed="false">
      <c r="A125" s="83"/>
      <c r="B125" s="333"/>
      <c r="C125" s="319"/>
      <c r="D125" s="333"/>
      <c r="E125" s="333"/>
      <c r="F125" s="333"/>
      <c r="G125" s="333"/>
      <c r="H125" s="333"/>
      <c r="I125" s="333"/>
      <c r="J125" s="333"/>
      <c r="K125" s="333"/>
      <c r="L125" s="333"/>
      <c r="M125" s="333"/>
      <c r="N125" s="333"/>
      <c r="O125" s="333"/>
      <c r="P125" s="333"/>
      <c r="Q125" s="319"/>
      <c r="R125" s="333"/>
      <c r="S125" s="334"/>
      <c r="T125" s="334"/>
      <c r="U125" s="334"/>
      <c r="V125" s="334"/>
      <c r="W125" s="334"/>
      <c r="X125" s="335"/>
      <c r="Y125" s="335"/>
      <c r="Z125" s="335"/>
      <c r="AA125" s="335"/>
      <c r="AB125" s="335"/>
      <c r="AC125" s="335"/>
      <c r="AD125" s="335"/>
      <c r="AE125" s="335"/>
      <c r="AF125" s="335"/>
      <c r="AG125" s="335"/>
      <c r="AH125" s="335"/>
      <c r="AI125" s="335"/>
      <c r="AJ125" s="336"/>
      <c r="AK125" s="319"/>
      <c r="AL125" s="319"/>
      <c r="AM125" s="319"/>
      <c r="AN125" s="83"/>
      <c r="AO125" s="83"/>
      <c r="AP125" s="83"/>
      <c r="AQ125" s="83"/>
      <c r="AR125" s="83"/>
      <c r="AS125" s="83"/>
      <c r="AT125" s="83"/>
      <c r="AU125" s="83"/>
      <c r="AV125" s="83"/>
      <c r="AW125" s="135"/>
      <c r="AX125" s="83"/>
      <c r="AY125" s="83"/>
    </row>
    <row r="126" customFormat="false" ht="15" hidden="false" customHeight="true" outlineLevel="0" collapsed="false">
      <c r="A126" s="93"/>
      <c r="B126" s="337" t="s">
        <v>184</v>
      </c>
      <c r="C126" s="333"/>
      <c r="D126" s="93"/>
      <c r="E126" s="93"/>
      <c r="F126" s="91" t="s">
        <v>185</v>
      </c>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319"/>
      <c r="AN126" s="93"/>
      <c r="AO126" s="93"/>
      <c r="AP126" s="93"/>
      <c r="AQ126" s="93"/>
      <c r="AR126" s="93"/>
      <c r="AS126" s="93"/>
      <c r="AT126" s="93"/>
      <c r="AU126" s="93"/>
      <c r="AV126" s="93"/>
      <c r="AW126" s="93"/>
      <c r="AX126" s="93"/>
      <c r="AY126" s="93"/>
      <c r="AZ126" s="96"/>
    </row>
    <row r="127" s="96" customFormat="true" ht="15" hidden="false" customHeight="true" outlineLevel="0" collapsed="false">
      <c r="A127" s="83"/>
      <c r="B127" s="134" t="s">
        <v>65</v>
      </c>
      <c r="C127" s="127" t="s">
        <v>186</v>
      </c>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row>
    <row r="128" customFormat="false" ht="12.75" hidden="false" customHeight="true" outlineLevel="0" collapsed="false">
      <c r="A128" s="128"/>
      <c r="B128" s="134" t="s">
        <v>175</v>
      </c>
      <c r="C128" s="127" t="s">
        <v>187</v>
      </c>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83"/>
      <c r="AN128" s="128"/>
      <c r="AO128" s="128"/>
      <c r="AP128" s="128"/>
      <c r="AQ128" s="128"/>
      <c r="AR128" s="128"/>
      <c r="AS128" s="128"/>
      <c r="AT128" s="128"/>
      <c r="AU128" s="128"/>
      <c r="AV128" s="128"/>
      <c r="AW128" s="128"/>
      <c r="AX128" s="128"/>
      <c r="AY128" s="128"/>
      <c r="AZ128" s="338"/>
    </row>
    <row r="129" s="338" customFormat="true" ht="3.75" hidden="false" customHeight="true" outlineLevel="0" collapsed="false">
      <c r="A129" s="83"/>
      <c r="B129" s="91"/>
      <c r="C129" s="33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row>
    <row r="130" customFormat="false" ht="10.5" hidden="false" customHeight="true" outlineLevel="0" collapsed="false">
      <c r="A130" s="83"/>
      <c r="B130" s="339" t="s">
        <v>188</v>
      </c>
      <c r="C130" s="339"/>
      <c r="D130" s="339"/>
      <c r="E130" s="339"/>
      <c r="F130" s="339"/>
      <c r="G130" s="339"/>
      <c r="H130" s="339"/>
      <c r="I130" s="339"/>
      <c r="J130" s="339"/>
      <c r="K130" s="339"/>
      <c r="L130" s="339"/>
      <c r="M130" s="339"/>
      <c r="N130" s="339"/>
      <c r="O130" s="339"/>
      <c r="P130" s="339"/>
      <c r="Q130" s="339"/>
      <c r="R130" s="339"/>
      <c r="S130" s="339"/>
      <c r="T130" s="339"/>
      <c r="U130" s="339"/>
      <c r="V130" s="339"/>
      <c r="W130" s="339"/>
      <c r="X130" s="339"/>
      <c r="Y130" s="339"/>
      <c r="Z130" s="339"/>
      <c r="AA130" s="339"/>
      <c r="AB130" s="339"/>
      <c r="AC130" s="339"/>
      <c r="AD130" s="339"/>
      <c r="AE130" s="339"/>
      <c r="AF130" s="339"/>
      <c r="AG130" s="339"/>
      <c r="AH130" s="339"/>
      <c r="AI130" s="339"/>
      <c r="AJ130" s="339"/>
      <c r="AK130" s="339"/>
      <c r="AL130" s="83"/>
    </row>
    <row r="131" customFormat="false" ht="13.5" hidden="false" customHeight="false" outlineLevel="0" collapsed="false">
      <c r="A131" s="83"/>
      <c r="B131" s="340" t="s">
        <v>189</v>
      </c>
      <c r="C131" s="340"/>
      <c r="D131" s="340"/>
      <c r="E131" s="340"/>
      <c r="F131" s="340"/>
      <c r="G131" s="340"/>
      <c r="H131" s="340"/>
      <c r="I131" s="340"/>
      <c r="J131" s="340"/>
      <c r="K131" s="340"/>
      <c r="L131" s="340"/>
      <c r="M131" s="340"/>
      <c r="N131" s="340"/>
      <c r="O131" s="340"/>
      <c r="P131" s="340"/>
      <c r="Q131" s="340"/>
      <c r="R131" s="340"/>
      <c r="S131" s="340"/>
      <c r="T131" s="340"/>
      <c r="U131" s="340"/>
      <c r="V131" s="340"/>
      <c r="W131" s="340"/>
      <c r="X131" s="340"/>
      <c r="Y131" s="340"/>
      <c r="Z131" s="340"/>
      <c r="AA131" s="340"/>
      <c r="AB131" s="340"/>
      <c r="AC131" s="340"/>
      <c r="AD131" s="340"/>
      <c r="AE131" s="340"/>
      <c r="AF131" s="340"/>
      <c r="AG131" s="340"/>
      <c r="AH131" s="340"/>
      <c r="AI131" s="340"/>
      <c r="AJ131" s="340"/>
      <c r="AK131" s="341" t="str">
        <f aca="false">Y17</f>
        <v/>
      </c>
      <c r="AL131" s="83"/>
    </row>
    <row r="132" customFormat="false" ht="13.5" hidden="false" customHeight="false" outlineLevel="0" collapsed="false">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row>
    <row r="133" customFormat="false" ht="12.75" hidden="false" customHeight="true" outlineLevel="0" collapsed="false">
      <c r="A133" s="252"/>
      <c r="B133" s="339" t="s">
        <v>67</v>
      </c>
      <c r="C133" s="339"/>
      <c r="D133" s="339"/>
      <c r="E133" s="339"/>
      <c r="F133" s="339"/>
      <c r="G133" s="339"/>
      <c r="H133" s="339"/>
      <c r="I133" s="339"/>
      <c r="J133" s="339"/>
      <c r="K133" s="339"/>
      <c r="L133" s="339"/>
      <c r="M133" s="339"/>
      <c r="N133" s="339"/>
      <c r="O133" s="339"/>
      <c r="P133" s="339"/>
      <c r="Q133" s="339"/>
      <c r="R133" s="339"/>
      <c r="S133" s="339"/>
      <c r="T133" s="339"/>
      <c r="U133" s="339"/>
      <c r="V133" s="339"/>
      <c r="W133" s="339"/>
      <c r="X133" s="339"/>
      <c r="Y133" s="339"/>
      <c r="Z133" s="339"/>
      <c r="AA133" s="339"/>
      <c r="AB133" s="339"/>
      <c r="AC133" s="339"/>
      <c r="AD133" s="339"/>
      <c r="AE133" s="339"/>
      <c r="AF133" s="339"/>
      <c r="AG133" s="339"/>
      <c r="AH133" s="339"/>
      <c r="AI133" s="339"/>
      <c r="AJ133" s="339"/>
      <c r="AK133" s="339"/>
      <c r="AL133" s="83"/>
    </row>
    <row r="134" s="255" customFormat="true" ht="15" hidden="false" customHeight="true" outlineLevel="0" collapsed="false">
      <c r="A134" s="252"/>
      <c r="B134" s="342" t="s">
        <v>190</v>
      </c>
      <c r="C134" s="343" t="s">
        <v>191</v>
      </c>
      <c r="D134" s="343"/>
      <c r="E134" s="343"/>
      <c r="F134" s="343"/>
      <c r="G134" s="343"/>
      <c r="H134" s="343"/>
      <c r="I134" s="343"/>
      <c r="J134" s="344" t="s">
        <v>192</v>
      </c>
      <c r="K134" s="344"/>
      <c r="L134" s="344"/>
      <c r="M134" s="344"/>
      <c r="N134" s="344"/>
      <c r="O134" s="344"/>
      <c r="P134" s="344"/>
      <c r="Q134" s="344"/>
      <c r="R134" s="344"/>
      <c r="S134" s="344"/>
      <c r="T134" s="344"/>
      <c r="U134" s="344"/>
      <c r="V134" s="344"/>
      <c r="W134" s="344"/>
      <c r="X134" s="344"/>
      <c r="Y134" s="344"/>
      <c r="Z134" s="344"/>
      <c r="AA134" s="344"/>
      <c r="AB134" s="344"/>
      <c r="AC134" s="344"/>
      <c r="AD134" s="344"/>
      <c r="AE134" s="344"/>
      <c r="AF134" s="344"/>
      <c r="AG134" s="344"/>
      <c r="AH134" s="344"/>
      <c r="AI134" s="344"/>
      <c r="AJ134" s="344"/>
      <c r="AK134" s="341" t="str">
        <f aca="false">IF(H6="", "",IF(AND(AK24="○", AB25="○"), "○", "×"))</f>
        <v/>
      </c>
      <c r="AL134" s="83"/>
    </row>
    <row r="135" s="255" customFormat="true" ht="25.5" hidden="false" customHeight="true" outlineLevel="0" collapsed="false">
      <c r="A135" s="252"/>
      <c r="B135" s="342" t="s">
        <v>193</v>
      </c>
      <c r="C135" s="345" t="s">
        <v>194</v>
      </c>
      <c r="D135" s="345"/>
      <c r="E135" s="345"/>
      <c r="F135" s="345"/>
      <c r="G135" s="345"/>
      <c r="H135" s="345"/>
      <c r="I135" s="345"/>
      <c r="J135" s="346" t="s">
        <v>195</v>
      </c>
      <c r="K135" s="346"/>
      <c r="L135" s="346"/>
      <c r="M135" s="346"/>
      <c r="N135" s="346"/>
      <c r="O135" s="346"/>
      <c r="P135" s="346"/>
      <c r="Q135" s="346"/>
      <c r="R135" s="346"/>
      <c r="S135" s="346"/>
      <c r="T135" s="346"/>
      <c r="U135" s="346"/>
      <c r="V135" s="346"/>
      <c r="W135" s="346"/>
      <c r="X135" s="346"/>
      <c r="Y135" s="346"/>
      <c r="Z135" s="346"/>
      <c r="AA135" s="346"/>
      <c r="AB135" s="346"/>
      <c r="AC135" s="346"/>
      <c r="AD135" s="346"/>
      <c r="AE135" s="346"/>
      <c r="AF135" s="346"/>
      <c r="AG135" s="346"/>
      <c r="AH135" s="346"/>
      <c r="AI135" s="346"/>
      <c r="AJ135" s="346"/>
      <c r="AK135" s="341" t="str">
        <f aca="false">IF(H6="","",IF(OR(AK32="○",AND(AK32="×",AK33="✓")),"○","×"))</f>
        <v/>
      </c>
      <c r="AL135" s="271"/>
    </row>
    <row r="136" s="255" customFormat="true" ht="24" hidden="false" customHeight="true" outlineLevel="0" collapsed="false">
      <c r="A136" s="93"/>
      <c r="B136" s="347" t="s">
        <v>196</v>
      </c>
      <c r="C136" s="345" t="s">
        <v>197</v>
      </c>
      <c r="D136" s="345"/>
      <c r="E136" s="345"/>
      <c r="F136" s="345"/>
      <c r="G136" s="345"/>
      <c r="H136" s="345"/>
      <c r="I136" s="345"/>
      <c r="J136" s="346" t="s">
        <v>198</v>
      </c>
      <c r="K136" s="346"/>
      <c r="L136" s="346"/>
      <c r="M136" s="346"/>
      <c r="N136" s="346"/>
      <c r="O136" s="346"/>
      <c r="P136" s="346"/>
      <c r="Q136" s="346"/>
      <c r="R136" s="346"/>
      <c r="S136" s="346"/>
      <c r="T136" s="346"/>
      <c r="U136" s="346"/>
      <c r="V136" s="346"/>
      <c r="W136" s="346"/>
      <c r="X136" s="346"/>
      <c r="Y136" s="346"/>
      <c r="Z136" s="346"/>
      <c r="AA136" s="346"/>
      <c r="AB136" s="346"/>
      <c r="AC136" s="346"/>
      <c r="AD136" s="346"/>
      <c r="AE136" s="346"/>
      <c r="AF136" s="346"/>
      <c r="AG136" s="346"/>
      <c r="AH136" s="346"/>
      <c r="AI136" s="346"/>
      <c r="AJ136" s="346"/>
      <c r="AK136" s="341" t="str">
        <f aca="false">IF(H6="","",IF(AND(BA36=0,BE36=0),"",IF(OR(AK36="○",AND(AK36="×",AK37="✓")),"○","×")))</f>
        <v/>
      </c>
      <c r="AL136" s="83"/>
    </row>
    <row r="137" s="96" customFormat="true" ht="26.25" hidden="false" customHeight="true" outlineLevel="0" collapsed="false">
      <c r="A137" s="93"/>
      <c r="B137" s="347" t="s">
        <v>199</v>
      </c>
      <c r="C137" s="345" t="s">
        <v>200</v>
      </c>
      <c r="D137" s="345"/>
      <c r="E137" s="345"/>
      <c r="F137" s="345"/>
      <c r="G137" s="345"/>
      <c r="H137" s="345"/>
      <c r="I137" s="345"/>
      <c r="J137" s="346" t="s">
        <v>201</v>
      </c>
      <c r="K137" s="346"/>
      <c r="L137" s="346"/>
      <c r="M137" s="346"/>
      <c r="N137" s="346"/>
      <c r="O137" s="346"/>
      <c r="P137" s="346"/>
      <c r="Q137" s="346"/>
      <c r="R137" s="346"/>
      <c r="S137" s="346"/>
      <c r="T137" s="346"/>
      <c r="U137" s="346"/>
      <c r="V137" s="346"/>
      <c r="W137" s="346"/>
      <c r="X137" s="346"/>
      <c r="Y137" s="346"/>
      <c r="Z137" s="346"/>
      <c r="AA137" s="346"/>
      <c r="AB137" s="346"/>
      <c r="AC137" s="346"/>
      <c r="AD137" s="346"/>
      <c r="AE137" s="346"/>
      <c r="AF137" s="346"/>
      <c r="AG137" s="346"/>
      <c r="AH137" s="346"/>
      <c r="AI137" s="346"/>
      <c r="AJ137" s="346"/>
      <c r="AK137" s="341" t="str">
        <f aca="false">IF(H6="","",IF(AND(BA40=0,BE40=0),"",IF(OR(AK40="○",AK43="○"),"○","×")))</f>
        <v/>
      </c>
      <c r="AL137" s="83"/>
    </row>
    <row r="138" s="96" customFormat="true" ht="18" hidden="false" customHeight="true" outlineLevel="0" collapsed="false">
      <c r="A138" s="93"/>
      <c r="B138" s="347" t="s">
        <v>202</v>
      </c>
      <c r="C138" s="345" t="s">
        <v>203</v>
      </c>
      <c r="D138" s="345"/>
      <c r="E138" s="345"/>
      <c r="F138" s="345"/>
      <c r="G138" s="345"/>
      <c r="H138" s="345"/>
      <c r="I138" s="345"/>
      <c r="J138" s="344" t="s">
        <v>204</v>
      </c>
      <c r="K138" s="344"/>
      <c r="L138" s="344"/>
      <c r="M138" s="344"/>
      <c r="N138" s="344"/>
      <c r="O138" s="344"/>
      <c r="P138" s="344"/>
      <c r="Q138" s="344"/>
      <c r="R138" s="344"/>
      <c r="S138" s="344"/>
      <c r="T138" s="344"/>
      <c r="U138" s="344"/>
      <c r="V138" s="344"/>
      <c r="W138" s="344"/>
      <c r="X138" s="344"/>
      <c r="Y138" s="344"/>
      <c r="Z138" s="344"/>
      <c r="AA138" s="344"/>
      <c r="AB138" s="344"/>
      <c r="AC138" s="344"/>
      <c r="AD138" s="344"/>
      <c r="AE138" s="344"/>
      <c r="AF138" s="344"/>
      <c r="AG138" s="344"/>
      <c r="AH138" s="344"/>
      <c r="AI138" s="344"/>
      <c r="AJ138" s="344"/>
      <c r="AK138" s="341" t="str">
        <f aca="false">IF(H6="","",AK51)</f>
        <v/>
      </c>
      <c r="AL138" s="271"/>
    </row>
    <row r="139" s="96" customFormat="true" ht="21.75" hidden="false" customHeight="true" outlineLevel="0" collapsed="false">
      <c r="A139" s="93"/>
      <c r="B139" s="347" t="s">
        <v>205</v>
      </c>
      <c r="C139" s="345" t="s">
        <v>206</v>
      </c>
      <c r="D139" s="345"/>
      <c r="E139" s="345"/>
      <c r="F139" s="345"/>
      <c r="G139" s="345"/>
      <c r="H139" s="345"/>
      <c r="I139" s="345"/>
      <c r="J139" s="346" t="s">
        <v>207</v>
      </c>
      <c r="K139" s="346"/>
      <c r="L139" s="346"/>
      <c r="M139" s="346"/>
      <c r="N139" s="346"/>
      <c r="O139" s="346"/>
      <c r="P139" s="346"/>
      <c r="Q139" s="346"/>
      <c r="R139" s="346"/>
      <c r="S139" s="346"/>
      <c r="T139" s="346"/>
      <c r="U139" s="346"/>
      <c r="V139" s="346"/>
      <c r="W139" s="346"/>
      <c r="X139" s="346"/>
      <c r="Y139" s="346"/>
      <c r="Z139" s="346"/>
      <c r="AA139" s="346"/>
      <c r="AB139" s="346"/>
      <c r="AC139" s="346"/>
      <c r="AD139" s="346"/>
      <c r="AE139" s="346"/>
      <c r="AF139" s="346"/>
      <c r="AG139" s="346"/>
      <c r="AH139" s="346"/>
      <c r="AI139" s="346"/>
      <c r="AJ139" s="346"/>
      <c r="AK139" s="341" t="str">
        <f aca="false">IF(H6="", "",IF(OR(AK54="○", AK56="○"), "○", "×"))</f>
        <v/>
      </c>
      <c r="AL139" s="83"/>
    </row>
    <row r="140" s="96" customFormat="true" ht="13.5" hidden="false" customHeight="false" outlineLevel="0" collapsed="false">
      <c r="A140" s="93"/>
      <c r="B140" s="347"/>
      <c r="C140" s="345"/>
      <c r="D140" s="345"/>
      <c r="E140" s="345"/>
      <c r="F140" s="345"/>
      <c r="G140" s="345"/>
      <c r="H140" s="345"/>
      <c r="I140" s="345"/>
      <c r="J140" s="344" t="s">
        <v>208</v>
      </c>
      <c r="K140" s="344"/>
      <c r="L140" s="344"/>
      <c r="M140" s="344"/>
      <c r="N140" s="344"/>
      <c r="O140" s="344"/>
      <c r="P140" s="344"/>
      <c r="Q140" s="344"/>
      <c r="R140" s="344"/>
      <c r="S140" s="344"/>
      <c r="T140" s="344"/>
      <c r="U140" s="344"/>
      <c r="V140" s="344"/>
      <c r="W140" s="344"/>
      <c r="X140" s="344"/>
      <c r="Y140" s="344"/>
      <c r="Z140" s="344"/>
      <c r="AA140" s="344"/>
      <c r="AB140" s="344"/>
      <c r="AC140" s="344"/>
      <c r="AD140" s="344"/>
      <c r="AE140" s="344"/>
      <c r="AF140" s="344"/>
      <c r="AG140" s="344"/>
      <c r="AH140" s="344"/>
      <c r="AI140" s="344"/>
      <c r="AJ140" s="344"/>
      <c r="AK140" s="341" t="str">
        <f aca="false">IF(H6="", "", AK96)</f>
        <v/>
      </c>
      <c r="AL140" s="83"/>
    </row>
    <row r="141" customFormat="false" ht="15" hidden="false" customHeight="true" outlineLevel="0" collapsed="false">
      <c r="A141" s="83"/>
      <c r="B141" s="348" t="s">
        <v>209</v>
      </c>
      <c r="C141" s="349" t="s">
        <v>210</v>
      </c>
      <c r="D141" s="349"/>
      <c r="E141" s="349"/>
      <c r="F141" s="349"/>
      <c r="G141" s="349"/>
      <c r="H141" s="349"/>
      <c r="I141" s="349"/>
      <c r="J141" s="350" t="s">
        <v>211</v>
      </c>
      <c r="K141" s="350"/>
      <c r="L141" s="350"/>
      <c r="M141" s="350"/>
      <c r="N141" s="350"/>
      <c r="O141" s="350"/>
      <c r="P141" s="350"/>
      <c r="Q141" s="350"/>
      <c r="R141" s="350"/>
      <c r="S141" s="350"/>
      <c r="T141" s="350"/>
      <c r="U141" s="350"/>
      <c r="V141" s="350"/>
      <c r="W141" s="350"/>
      <c r="X141" s="350"/>
      <c r="Y141" s="350"/>
      <c r="Z141" s="350"/>
      <c r="AA141" s="350"/>
      <c r="AB141" s="350"/>
      <c r="AC141" s="350"/>
      <c r="AD141" s="350"/>
      <c r="AE141" s="350"/>
      <c r="AF141" s="350"/>
      <c r="AG141" s="350"/>
      <c r="AH141" s="350"/>
      <c r="AI141" s="350"/>
      <c r="AJ141" s="350"/>
      <c r="AK141" s="351" t="str">
        <f aca="false">IF(H6="", "", AK102)</f>
        <v/>
      </c>
      <c r="AL141" s="83"/>
    </row>
    <row r="142" s="96" customFormat="true" ht="13.5" hidden="false" customHeight="false" outlineLevel="0" collapsed="false">
      <c r="A142" s="83"/>
      <c r="B142" s="83"/>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row>
    <row r="143" customFormat="false" ht="16.5" hidden="false" customHeight="true" outlineLevel="0" collapsed="false">
      <c r="A143" s="83"/>
      <c r="B143" s="339" t="s">
        <v>158</v>
      </c>
      <c r="C143" s="339"/>
      <c r="D143" s="339"/>
      <c r="E143" s="339"/>
      <c r="F143" s="339"/>
      <c r="G143" s="339"/>
      <c r="H143" s="339"/>
      <c r="I143" s="339"/>
      <c r="J143" s="339"/>
      <c r="K143" s="339"/>
      <c r="L143" s="339"/>
      <c r="M143" s="339"/>
      <c r="N143" s="339"/>
      <c r="O143" s="339"/>
      <c r="P143" s="339"/>
      <c r="Q143" s="339"/>
      <c r="R143" s="339"/>
      <c r="S143" s="339"/>
      <c r="T143" s="339"/>
      <c r="U143" s="339"/>
      <c r="V143" s="339"/>
      <c r="W143" s="339"/>
      <c r="X143" s="339"/>
      <c r="Y143" s="339"/>
      <c r="Z143" s="339"/>
      <c r="AA143" s="339"/>
      <c r="AB143" s="339"/>
      <c r="AC143" s="339"/>
      <c r="AD143" s="339"/>
      <c r="AE143" s="339"/>
      <c r="AF143" s="339"/>
      <c r="AG143" s="339"/>
      <c r="AH143" s="339"/>
      <c r="AI143" s="339"/>
      <c r="AJ143" s="339"/>
      <c r="AK143" s="339"/>
      <c r="AL143" s="83"/>
    </row>
    <row r="144" customFormat="false" ht="12.75" hidden="false" customHeight="true" outlineLevel="0" collapsed="false">
      <c r="A144" s="83"/>
      <c r="B144" s="352" t="s">
        <v>65</v>
      </c>
      <c r="C144" s="353" t="s">
        <v>212</v>
      </c>
      <c r="D144" s="353"/>
      <c r="E144" s="353"/>
      <c r="F144" s="353"/>
      <c r="G144" s="353"/>
      <c r="H144" s="353"/>
      <c r="I144" s="353"/>
      <c r="J144" s="353"/>
      <c r="K144" s="353"/>
      <c r="L144" s="353"/>
      <c r="M144" s="353"/>
      <c r="N144" s="353"/>
      <c r="O144" s="353"/>
      <c r="P144" s="353"/>
      <c r="Q144" s="353"/>
      <c r="R144" s="353"/>
      <c r="S144" s="353"/>
      <c r="T144" s="353"/>
      <c r="U144" s="353"/>
      <c r="V144" s="353"/>
      <c r="W144" s="353"/>
      <c r="X144" s="353"/>
      <c r="Y144" s="353"/>
      <c r="Z144" s="353"/>
      <c r="AA144" s="353"/>
      <c r="AB144" s="353"/>
      <c r="AC144" s="353"/>
      <c r="AD144" s="353"/>
      <c r="AE144" s="353"/>
      <c r="AF144" s="353"/>
      <c r="AG144" s="353"/>
      <c r="AH144" s="353"/>
      <c r="AI144" s="353"/>
      <c r="AJ144" s="353"/>
      <c r="AK144" s="341" t="str">
        <f aca="false">IF(H6="", "",AK106)</f>
        <v/>
      </c>
      <c r="AL144" s="83"/>
    </row>
    <row r="145" customFormat="false" ht="12.75" hidden="false" customHeight="true" outlineLevel="0" collapsed="false">
      <c r="A145" s="83"/>
      <c r="B145" s="354" t="s">
        <v>65</v>
      </c>
      <c r="C145" s="355" t="s">
        <v>213</v>
      </c>
      <c r="D145" s="355"/>
      <c r="E145" s="355"/>
      <c r="F145" s="355"/>
      <c r="G145" s="355"/>
      <c r="H145" s="355"/>
      <c r="I145" s="355"/>
      <c r="J145" s="355"/>
      <c r="K145" s="355"/>
      <c r="L145" s="355"/>
      <c r="M145" s="355"/>
      <c r="N145" s="355"/>
      <c r="O145" s="355"/>
      <c r="P145" s="355"/>
      <c r="Q145" s="355"/>
      <c r="R145" s="355"/>
      <c r="S145" s="355"/>
      <c r="T145" s="355"/>
      <c r="U145" s="355"/>
      <c r="V145" s="355"/>
      <c r="W145" s="355"/>
      <c r="X145" s="355"/>
      <c r="Y145" s="355"/>
      <c r="Z145" s="355"/>
      <c r="AA145" s="355"/>
      <c r="AB145" s="355"/>
      <c r="AC145" s="355"/>
      <c r="AD145" s="355"/>
      <c r="AE145" s="355"/>
      <c r="AF145" s="355"/>
      <c r="AG145" s="355"/>
      <c r="AH145" s="355"/>
      <c r="AI145" s="355"/>
      <c r="AJ145" s="355"/>
      <c r="AK145" s="341" t="str">
        <f aca="false">IF(H6="", "",AK118)</f>
        <v/>
      </c>
      <c r="AL145" s="83"/>
    </row>
    <row r="146" customFormat="false" ht="4.5" hidden="false" customHeight="true" outlineLevel="0" collapsed="false">
      <c r="A146" s="83"/>
      <c r="B146" s="83"/>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row>
    <row r="147" customFormat="false" ht="22.5" hidden="false" customHeight="true" outlineLevel="0" collapsed="false"/>
    <row r="148" customFormat="false" ht="12.75" hidden="false" customHeight="true" outlineLevel="0" collapsed="false"/>
    <row r="154" customFormat="false" ht="12.75" hidden="false" customHeight="true" outlineLevel="0" collapsed="false"/>
    <row r="156" customFormat="false" ht="27" hidden="false" customHeight="true" outlineLevel="0" collapsed="false"/>
    <row r="157" customFormat="false" ht="27" hidden="false" customHeight="true" outlineLevel="0" collapsed="false"/>
    <row r="158" customFormat="false" ht="19.5" hidden="false" customHeight="true" outlineLevel="0" collapsed="false"/>
    <row r="159" customFormat="false" ht="18" hidden="false" customHeight="true" outlineLevel="0" collapsed="false"/>
    <row r="160" s="356" customFormat="true" ht="12.75" hidden="false" customHeight="false" outlineLevel="0" collapsed="false"/>
    <row r="161" s="356" customFormat="true" ht="12.75" hidden="false" customHeight="false" outlineLevel="0" collapsed="false"/>
    <row r="162" s="356" customFormat="true" ht="24" hidden="false" customHeight="true" outlineLevel="0" collapsed="false"/>
    <row r="163" customFormat="false" ht="26.25" hidden="false" customHeight="true" outlineLevel="0" collapsed="false"/>
    <row r="164" customFormat="false" ht="33.75" hidden="false" customHeight="true" outlineLevel="0" collapsed="false"/>
    <row r="165" customFormat="false" ht="33" hidden="false" customHeight="true" outlineLevel="0" collapsed="false"/>
    <row r="166" customFormat="false" ht="15" hidden="false" customHeight="true" outlineLevel="0" collapsed="false"/>
  </sheetData>
  <sheetProtection algorithmName="SHA-512" hashValue="5RoChnI0pvIPWQrwEXp6e+0385W/EFatiDUAoEctlpcQxP3o2mB/Y8S+ZbgK7XZRARDS6qbf2dPVmU1aZFDTXw==" saltValue="4J3Nv8qg6k4wWA7cNWp4mA==" spinCount="100000" sheet="true" formatCells="false" formatColumns="false" formatRows="false" sort="false" autoFilter="false"/>
  <mergeCells count="214">
    <mergeCell ref="AC1:AE1"/>
    <mergeCell ref="AF1:AK1"/>
    <mergeCell ref="B3:AK3"/>
    <mergeCell ref="B5:G5"/>
    <mergeCell ref="H5:AK5"/>
    <mergeCell ref="B6:G6"/>
    <mergeCell ref="H6:AK6"/>
    <mergeCell ref="B7:G9"/>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AB25:AB26"/>
    <mergeCell ref="AM25:AY26"/>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B65:D68"/>
    <mergeCell ref="E65:F65"/>
    <mergeCell ref="G65:AK65"/>
    <mergeCell ref="AM65:AX66"/>
    <mergeCell ref="BA65:BA68"/>
    <mergeCell ref="E66:F66"/>
    <mergeCell ref="G66:AK66"/>
    <mergeCell ref="E67:F67"/>
    <mergeCell ref="G67:AK67"/>
    <mergeCell ref="E68:F68"/>
    <mergeCell ref="G68:AK68"/>
    <mergeCell ref="B69:D72"/>
    <mergeCell ref="E69:F69"/>
    <mergeCell ref="G69:AK69"/>
    <mergeCell ref="AM69:AX70"/>
    <mergeCell ref="BA69:BA72"/>
    <mergeCell ref="E70:F70"/>
    <mergeCell ref="G70:AK70"/>
    <mergeCell ref="E71:F71"/>
    <mergeCell ref="G71:AK71"/>
    <mergeCell ref="E72:F72"/>
    <mergeCell ref="G72:AK72"/>
    <mergeCell ref="B73:D76"/>
    <mergeCell ref="E73:F73"/>
    <mergeCell ref="G73:AK73"/>
    <mergeCell ref="AM73:AX74"/>
    <mergeCell ref="BA73:BA76"/>
    <mergeCell ref="E74:F74"/>
    <mergeCell ref="G74:AK74"/>
    <mergeCell ref="E75:F75"/>
    <mergeCell ref="G75:AK75"/>
    <mergeCell ref="E76:F76"/>
    <mergeCell ref="G76:AK76"/>
    <mergeCell ref="B77:D80"/>
    <mergeCell ref="E77:F77"/>
    <mergeCell ref="G77:AK77"/>
    <mergeCell ref="AM77:AX78"/>
    <mergeCell ref="BA77:BA80"/>
    <mergeCell ref="E78:F78"/>
    <mergeCell ref="G78:AK78"/>
    <mergeCell ref="E79:F79"/>
    <mergeCell ref="G79:AK79"/>
    <mergeCell ref="E80:F80"/>
    <mergeCell ref="G80:AK80"/>
    <mergeCell ref="B81:D89"/>
    <mergeCell ref="E81:F81"/>
    <mergeCell ref="G81:AK81"/>
    <mergeCell ref="AM81:AX81"/>
    <mergeCell ref="BA81:BA89"/>
    <mergeCell ref="E82:F82"/>
    <mergeCell ref="G82:AK82"/>
    <mergeCell ref="E83:F83"/>
    <mergeCell ref="G83:AK83"/>
    <mergeCell ref="AM83:AX84"/>
    <mergeCell ref="E84:F84"/>
    <mergeCell ref="G84:AK84"/>
    <mergeCell ref="E85:F85"/>
    <mergeCell ref="G85:AK85"/>
    <mergeCell ref="E86:F86"/>
    <mergeCell ref="G86:AK86"/>
    <mergeCell ref="E87:F87"/>
    <mergeCell ref="G87:AK87"/>
    <mergeCell ref="E88:F88"/>
    <mergeCell ref="G88:AK88"/>
    <mergeCell ref="E89:F89"/>
    <mergeCell ref="G89:AK89"/>
    <mergeCell ref="B90:D93"/>
    <mergeCell ref="E90:F90"/>
    <mergeCell ref="G90:AK90"/>
    <mergeCell ref="AM90:AX91"/>
    <mergeCell ref="BA90:BA93"/>
    <mergeCell ref="E91:F91"/>
    <mergeCell ref="G91:AK91"/>
    <mergeCell ref="E92:F92"/>
    <mergeCell ref="G92:AK92"/>
    <mergeCell ref="E93:F93"/>
    <mergeCell ref="G93:AK93"/>
    <mergeCell ref="C96:AJ96"/>
    <mergeCell ref="B97:E98"/>
    <mergeCell ref="G97:AK97"/>
    <mergeCell ref="AM97:AX98"/>
    <mergeCell ref="G98:AK98"/>
    <mergeCell ref="AM100:AY101"/>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B139:B140"/>
    <mergeCell ref="C139:I140"/>
    <mergeCell ref="J139:AJ139"/>
    <mergeCell ref="J140:AJ140"/>
    <mergeCell ref="C141:I141"/>
    <mergeCell ref="J141:AJ141"/>
    <mergeCell ref="B143:AK143"/>
    <mergeCell ref="C144:AJ144"/>
    <mergeCell ref="C145:AJ145"/>
  </mergeCells>
  <conditionalFormatting sqref="B36:AK37">
    <cfRule type="expression" priority="2" aboveAverage="0" equalAverage="0" bottom="0" percent="0" rank="0" text="" dxfId="1">
      <formula>AND($BA$36=0,$BE$36=0,$H$6&lt;&gt;"")</formula>
    </cfRule>
  </conditionalFormatting>
  <conditionalFormatting sqref="B40:AK48 B95:AK95 B96:C96 AK96 B97:AK98">
    <cfRule type="expression" priority="3" aboveAverage="0" equalAverage="0" bottom="0" percent="0" rank="0" text="" dxfId="2">
      <formula>AND($BA$40=0,$BE$40=0,$H$6&lt;&gt;"")</formula>
    </cfRule>
  </conditionalFormatting>
  <conditionalFormatting sqref="B43:AK48">
    <cfRule type="expression" priority="4" aboveAverage="0" equalAverage="0" bottom="0" percent="0" rank="0" text="" dxfId="3">
      <formula>AND($AK$40="×",$AK$41="✓")</formula>
    </cfRule>
    <cfRule type="expression" priority="5" aboveAverage="0" equalAverage="0" bottom="0" percent="0" rank="0" text="" dxfId="4">
      <formula>$AK$40="○"</formula>
    </cfRule>
  </conditionalFormatting>
  <conditionalFormatting sqref="B51:AK51">
    <cfRule type="expression" priority="6" aboveAverage="0" equalAverage="0" bottom="0" percent="0" rank="0" text="" dxfId="5">
      <formula>AND($BA$51=0,$BE$51=0,$H$6&lt;&gt;"")</formula>
    </cfRule>
  </conditionalFormatting>
  <conditionalFormatting sqref="F97:F98">
    <cfRule type="expression" priority="7" aboveAverage="0" equalAverage="0" bottom="0" percent="0" rank="0" text="" dxfId="6">
      <formula>$AI$58=""</formula>
    </cfRule>
  </conditionalFormatting>
  <conditionalFormatting sqref="G65:G94">
    <cfRule type="expression" priority="8" aboveAverage="0" equalAverage="0" bottom="0" percent="0" rank="0" text="" dxfId="7">
      <formula>AND($C$75=0,#ref!&lt;&gt;"")</formula>
    </cfRule>
  </conditionalFormatting>
  <conditionalFormatting sqref="Z17">
    <cfRule type="expression" priority="9" aboveAverage="0" equalAverage="0" bottom="0" percent="0" rank="0" text="" dxfId="8">
      <formula>#ref!="○"</formula>
    </cfRule>
  </conditionalFormatting>
  <conditionalFormatting sqref="AK32">
    <cfRule type="expression" priority="10" aboveAverage="0" equalAverage="0" bottom="0" percent="0" rank="0" text="" dxfId="9">
      <formula>AK33="✓"</formula>
    </cfRule>
  </conditionalFormatting>
  <conditionalFormatting sqref="AK33">
    <cfRule type="expression" priority="11" aboveAverage="0" equalAverage="0" bottom="0" percent="0" rank="0" text="" dxfId="10">
      <formula>$AK$32="○"</formula>
    </cfRule>
  </conditionalFormatting>
  <conditionalFormatting sqref="AK36">
    <cfRule type="expression" priority="12" aboveAverage="0" equalAverage="0" bottom="0" percent="0" rank="0" text="" dxfId="11">
      <formula>AK37="✓"</formula>
    </cfRule>
  </conditionalFormatting>
  <conditionalFormatting sqref="AK37">
    <cfRule type="expression" priority="13" aboveAverage="0" equalAverage="0" bottom="0" percent="0" rank="0" text="" dxfId="12">
      <formula>AK36="○"</formula>
    </cfRule>
    <cfRule type="expression" priority="14" aboveAverage="0" equalAverage="0" bottom="0" percent="0" rank="0" text="" dxfId="13">
      <formula>$AK$36="○"</formula>
    </cfRule>
  </conditionalFormatting>
  <conditionalFormatting sqref="AK40">
    <cfRule type="expression" priority="15" aboveAverage="0" equalAverage="0" bottom="0" percent="0" rank="0" text="" dxfId="14">
      <formula>AK41="✓"</formula>
    </cfRule>
  </conditionalFormatting>
  <conditionalFormatting sqref="AK40:AK41">
    <cfRule type="expression" priority="16" aboveAverage="0" equalAverage="0" bottom="0" percent="0" rank="0" text="" dxfId="15">
      <formula>$AK$43="○"</formula>
    </cfRule>
  </conditionalFormatting>
  <conditionalFormatting sqref="AK41">
    <cfRule type="expression" priority="17" aboveAverage="0" equalAverage="0" bottom="0" percent="0" rank="0" text="" dxfId="16">
      <formula>AK40="○"</formula>
    </cfRule>
    <cfRule type="expression" priority="18" aboveAverage="0" equalAverage="0" bottom="0" percent="0" rank="0" text="" dxfId="17">
      <formula>$AK$40="○"</formula>
    </cfRule>
  </conditionalFormatting>
  <conditionalFormatting sqref="AK43">
    <cfRule type="expression" priority="19" aboveAverage="0" equalAverage="0" bottom="0" percent="0" rank="0" text="" dxfId="18">
      <formula>AK41="✓"</formula>
    </cfRule>
  </conditionalFormatting>
  <conditionalFormatting sqref="AK54">
    <cfRule type="expression" priority="20" aboveAverage="0" equalAverage="0" bottom="0" percent="0" rank="0" text="" dxfId="19">
      <formula>AK54=""</formula>
    </cfRule>
  </conditionalFormatting>
  <conditionalFormatting sqref="AK55">
    <cfRule type="expression" priority="21" aboveAverage="0" equalAverage="0" bottom="0" percent="0" rank="0" text="" dxfId="20">
      <formula>AK54=""</formula>
    </cfRule>
  </conditionalFormatting>
  <conditionalFormatting sqref="AK56">
    <cfRule type="expression" priority="22" aboveAverage="0" equalAverage="0" bottom="0" percent="0" rank="0" text="" dxfId="21">
      <formula>$AK$55="✓"</formula>
    </cfRule>
  </conditionalFormatting>
  <conditionalFormatting sqref="AK96">
    <cfRule type="expression" priority="23" aboveAverage="0" equalAverage="0" bottom="0" percent="0" rank="0" text="" dxfId="22">
      <formula>$AI$58=""</formula>
    </cfRule>
  </conditionalFormatting>
  <conditionalFormatting sqref="AK102">
    <cfRule type="expression" priority="24" aboveAverage="0" equalAverage="0" bottom="0" percent="0" rank="0" text="" dxfId="23">
      <formula>AK102=""</formula>
    </cfRule>
  </conditionalFormatting>
  <conditionalFormatting sqref="AK136">
    <cfRule type="expression" priority="25" aboveAverage="0" equalAverage="0" bottom="0" percent="0" rank="0" text="" dxfId="24">
      <formula>AND($AK$136="", $H$6&lt;&gt;"")</formula>
    </cfRule>
  </conditionalFormatting>
  <conditionalFormatting sqref="AK137">
    <cfRule type="expression" priority="26" aboveAverage="0" equalAverage="0" bottom="0" percent="0" rank="0" text="" dxfId="25">
      <formula>AND($AK$137="", $H$6&lt;&gt;"")</formula>
    </cfRule>
  </conditionalFormatting>
  <conditionalFormatting sqref="AK138">
    <cfRule type="expression" priority="27" aboveAverage="0" equalAverage="0" bottom="0" percent="0" rank="0" text="" dxfId="26">
      <formula>AND($AK$138="", $H$6&lt;&gt;"")</formula>
    </cfRule>
  </conditionalFormatting>
  <conditionalFormatting sqref="AK140">
    <cfRule type="expression" priority="28" aboveAverage="0" equalAverage="0" bottom="0" percent="0" rank="0" text="" dxfId="27">
      <formula>AND($AK$140="", $H$6&lt;&gt;"")</formula>
    </cfRule>
  </conditionalFormatting>
  <conditionalFormatting sqref="AK141">
    <cfRule type="expression" priority="29" aboveAverage="0" equalAverage="0" bottom="0" percent="0" rank="0" text="" dxfId="28">
      <formula>AND(AK141="", $H$7&lt;&gt;"")</formula>
    </cfRule>
  </conditionalFormatting>
  <conditionalFormatting sqref="AM25">
    <cfRule type="expression" priority="30" aboveAverage="0" equalAverage="0" bottom="0" percent="0" rank="0" text="" dxfId="29">
      <formula>$AB$25="○"</formula>
    </cfRule>
  </conditionalFormatting>
  <conditionalFormatting sqref="AM97">
    <cfRule type="expression" priority="31" aboveAverage="0" equalAverage="0" bottom="0" percent="0" rank="0" text="" dxfId="30">
      <formula>$AK$96&lt;&gt;"×"</formula>
    </cfRule>
  </conditionalFormatting>
  <conditionalFormatting sqref="AM65:AX66">
    <cfRule type="expression" priority="32" aboveAverage="0" equalAverage="0" bottom="0" percent="0" rank="0" text="" dxfId="31">
      <formula>OR(AND($AI$58="該当", $BA$65&gt;=2), AND($AI$58="", $BA$65&gt;=1))</formula>
    </cfRule>
  </conditionalFormatting>
  <conditionalFormatting sqref="AM69:AX70">
    <cfRule type="expression" priority="33" aboveAverage="0" equalAverage="0" bottom="0" percent="0" rank="0" text="" dxfId="32">
      <formula>OR(AND($AI$58="該当",$BA$69&gt;=2), AND($AI$58="", $BA$69&gt;=1))</formula>
    </cfRule>
  </conditionalFormatting>
  <conditionalFormatting sqref="AM73:AX74">
    <cfRule type="expression" priority="34" aboveAverage="0" equalAverage="0" bottom="0" percent="0" rank="0" text="" dxfId="33">
      <formula>OR(AND($AI$58="該当", $BA$73&gt;=2), AND($AI$58="", $BA$73&gt;=1))</formula>
    </cfRule>
  </conditionalFormatting>
  <conditionalFormatting sqref="AM77:AX78">
    <cfRule type="expression" priority="35" aboveAverage="0" equalAverage="0" bottom="0" percent="0" rank="0" text="" dxfId="34">
      <formula>OR(AND($AI$58="該当", $BA$77&gt;=2), AND($AI$58="", $BA$77&gt;=1))</formula>
    </cfRule>
  </conditionalFormatting>
  <conditionalFormatting sqref="AM81:AX81">
    <cfRule type="expression" priority="36" aboveAverage="0" equalAverage="0" bottom="0" percent="0" rank="0" text="" dxfId="35">
      <formula>OR($AI$58="", $E$81&lt;&gt;"", $E$82&lt;&gt;"")</formula>
    </cfRule>
  </conditionalFormatting>
  <conditionalFormatting sqref="AM83:AX84">
    <cfRule type="expression" priority="37" aboveAverage="0" equalAverage="0" bottom="0" percent="0" rank="0" text="" dxfId="36">
      <formula>OR(AND($AI$58="該当", $BA$81&gt;=3), AND($AI$58="", $BA$81&gt;=2))</formula>
    </cfRule>
  </conditionalFormatting>
  <conditionalFormatting sqref="AM90:AX91">
    <cfRule type="expression" priority="38" aboveAverage="0" equalAverage="0" bottom="0" percent="0" rank="0" text="" dxfId="37">
      <formula>OR(AND($AI$58="該当", $BA$90&gt;=2), AND($AI$58="", $BA$90&gt;=1))</formula>
    </cfRule>
  </conditionalFormatting>
  <conditionalFormatting sqref="AM97:AX98">
    <cfRule type="expression" priority="39" aboveAverage="0" equalAverage="0" bottom="0" percent="0" rank="0" text="" dxfId="38">
      <formula>$AI$61="該当"</formula>
    </cfRule>
  </conditionalFormatting>
  <conditionalFormatting sqref="AM31:AY33 AM103:AY103">
    <cfRule type="expression" priority="40" aboveAverage="0" equalAverage="0" bottom="0" percent="0" rank="0" text="" dxfId="39">
      <formula>$AK$32=""</formula>
    </cfRule>
  </conditionalFormatting>
  <conditionalFormatting sqref="AM35:AY37">
    <cfRule type="expression" priority="41" aboveAverage="0" equalAverage="0" bottom="0" percent="0" rank="0" text="" dxfId="40">
      <formula>$AK$36=""</formula>
    </cfRule>
  </conditionalFormatting>
  <conditionalFormatting sqref="AM44:AY44">
    <cfRule type="expression" priority="42" aboveAverage="0" equalAverage="0" bottom="0" percent="0" rank="0" text="" dxfId="41">
      <formula>$AK$43&lt;&gt;"×"</formula>
    </cfRule>
  </conditionalFormatting>
  <conditionalFormatting sqref="AM48:AY48">
    <cfRule type="expression" priority="43" aboveAverage="0" equalAverage="0" bottom="0" percent="0" rank="0" text="" dxfId="42">
      <formula>OR(AND($BA$48=0),AND($BA$48=1,$F$48&lt;&gt;""))</formula>
    </cfRule>
  </conditionalFormatting>
  <conditionalFormatting sqref="AM54:AY57 AM106:AY106">
    <cfRule type="expression" priority="44" aboveAverage="0" equalAverage="0" bottom="0" percent="0" rank="0" text="" dxfId="43">
      <formula>$AK$106&lt;&gt;"×"</formula>
    </cfRule>
  </conditionalFormatting>
  <conditionalFormatting sqref="AM100:AY100">
    <cfRule type="expression" priority="45" aboveAverage="0" equalAverage="0" bottom="0" percent="0" rank="0" text="" dxfId="44">
      <formula>$AK$32=""</formula>
    </cfRule>
  </conditionalFormatting>
  <conditionalFormatting sqref="AQ59">
    <cfRule type="expression" priority="46" aboveAverage="0" equalAverage="0" bottom="0" percent="0" rank="0" text="" dxfId="45">
      <formula>#ref!&lt;&gt;""</formula>
    </cfRule>
  </conditionalFormatting>
  <dataValidations count="6">
    <dataValidation allowBlank="true" errorStyle="stop" operator="between" showDropDown="false" showErrorMessage="true" showInputMessage="true" sqref="B12 L12 T123 X124:X125" type="none">
      <formula1>0</formula1>
      <formula2>0</formula2>
    </dataValidation>
    <dataValidation allowBlank="true" error="8 or 9 " errorStyle="stop" operator="between" showDropDown="false" showErrorMessage="true" showInputMessage="true" sqref="E122:F122" type="whole">
      <formula1>8</formula1>
      <formula2>9</formula2>
    </dataValidation>
    <dataValidation allowBlank="true" errorStyle="stop" operator="between" showDropDown="false" showErrorMessage="true" showInputMessage="true" sqref="H122:I122" type="whole">
      <formula1>1</formula1>
      <formula2>12</formula2>
    </dataValidation>
    <dataValidation allowBlank="true" errorStyle="stop" operator="between" showDropDown="false" showErrorMessage="true" showInputMessage="true" sqref="K122:L122" type="whole">
      <formula1>1</formula1>
      <formula2>31</formula2>
    </dataValidation>
    <dataValidation allowBlank="true" errorStyle="stop" operator="between" showDropDown="false" showErrorMessage="true" showInputMessage="true" sqref="AK33 AK37 AK41 AK55 F97:F98" type="list">
      <formula1>【参考】数式用!$AJ$3:$AJ$4</formula1>
      <formula2>0</formula2>
    </dataValidation>
    <dataValidation allowBlank="true" errorStyle="stop" operator="between" showDropDown="false" showErrorMessage="true" showInputMessage="true" sqref="E65:F93" type="list">
      <formula1>【参考】数式用!$BH$3:$BH$5</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9" scale="81" fitToWidth="1" fitToHeight="1" pageOrder="downThenOver" orientation="portrait" blackAndWhite="false" draft="false" cellComments="none" horizontalDpi="300" verticalDpi="300" copies="1"/>
  <headerFooter differentFirst="false" differentOddEven="false">
    <oddHeader/>
    <oddFooter/>
  </headerFooter>
  <rowBreaks count="3" manualBreakCount="3">
    <brk id="52" man="true" max="16383" min="0"/>
    <brk id="94" man="true" max="16383" min="0"/>
    <brk id="125" man="true" max="16383" min="0"/>
  </rowBreaks>
  <drawing r:id="rId2"/>
  <legacyDrawing r:id="rId3"/>
  <mc:AlternateContent xmlns:mc="http://schemas.openxmlformats.org/markup-compatibility/2006">
    <mc:Choice Requires="x14">
      <controls>
        <mc:AlternateContent xmlns:mc="http://schemas.openxmlformats.org/markup-compatibility/2006">
          <mc:Choice Requires="x14">
            <control shapeId="1001" r:id="rId4" name="">
              <controlPr defaultSize="0" locked="1" autoFill="0" autoLine="0" autoPict="0" print="true" altText="Check Box 3">
                <anchor moveWithCells="true" sizeWithCells="false">
                  <from>
                    <xdr:col>0</xdr:col>
                    <xdr:colOff>133200</xdr:colOff>
                    <xdr:row>64</xdr:row>
                    <xdr:rowOff>438120</xdr:rowOff>
                  </from>
                  <to>
                    <xdr:col>1</xdr:col>
                    <xdr:colOff>-114840</xdr:colOff>
                    <xdr:row>65</xdr:row>
                    <xdr:rowOff>133200</xdr:rowOff>
                  </to>
                </anchor>
              </controlPr>
            </control>
          </mc:Choice>
        </mc:AlternateContent>
        <mc:AlternateContent xmlns:mc="http://schemas.openxmlformats.org/markup-compatibility/2006">
          <mc:Choice Requires="x14">
            <control shapeId="1002" r:id="rId5" name="">
              <controlPr defaultSize="0" locked="1" autoFill="0" autoLine="0" autoPict="0" print="true" altText="Check Box 4">
                <anchor moveWithCells="true" sizeWithCells="false">
                  <from>
                    <xdr:col>0</xdr:col>
                    <xdr:colOff>133200</xdr:colOff>
                    <xdr:row>107</xdr:row>
                    <xdr:rowOff>19080</xdr:rowOff>
                  </from>
                  <to>
                    <xdr:col>2</xdr:col>
                    <xdr:colOff>9360</xdr:colOff>
                    <xdr:row>108</xdr:row>
                    <xdr:rowOff>19080</xdr:rowOff>
                  </to>
                </anchor>
              </controlPr>
            </control>
          </mc:Choice>
        </mc:AlternateContent>
        <mc:AlternateContent xmlns:mc="http://schemas.openxmlformats.org/markup-compatibility/2006">
          <mc:Choice Requires="x14">
            <control shapeId="1003" r:id="rId6" name="">
              <controlPr defaultSize="0" locked="1" autoFill="0" autoLine="0" autoPict="0" print="true" altText="Check Box 5">
                <anchor moveWithCells="true" sizeWithCells="false">
                  <from>
                    <xdr:col>0</xdr:col>
                    <xdr:colOff>133200</xdr:colOff>
                    <xdr:row>108</xdr:row>
                    <xdr:rowOff>19080</xdr:rowOff>
                  </from>
                  <to>
                    <xdr:col>2</xdr:col>
                    <xdr:colOff>9360</xdr:colOff>
                    <xdr:row>109</xdr:row>
                    <xdr:rowOff>0</xdr:rowOff>
                  </to>
                </anchor>
              </controlPr>
            </control>
          </mc:Choice>
        </mc:AlternateContent>
        <mc:AlternateContent xmlns:mc="http://schemas.openxmlformats.org/markup-compatibility/2006">
          <mc:Choice Requires="x14">
            <control shapeId="1004" r:id="rId7" name="">
              <controlPr defaultSize="0" locked="1" autoFill="0" autoLine="0" autoPict="0" print="true" altText="Check Box 6">
                <anchor moveWithCells="true" sizeWithCells="false">
                  <from>
                    <xdr:col>0</xdr:col>
                    <xdr:colOff>133200</xdr:colOff>
                    <xdr:row>109</xdr:row>
                    <xdr:rowOff>19080</xdr:rowOff>
                  </from>
                  <to>
                    <xdr:col>2</xdr:col>
                    <xdr:colOff>9360</xdr:colOff>
                    <xdr:row>110</xdr:row>
                    <xdr:rowOff>19080</xdr:rowOff>
                  </to>
                </anchor>
              </controlPr>
            </control>
          </mc:Choice>
        </mc:AlternateContent>
        <mc:AlternateContent xmlns:mc="http://schemas.openxmlformats.org/markup-compatibility/2006">
          <mc:Choice Requires="x14">
            <control shapeId="1005" r:id="rId8" name="">
              <controlPr defaultSize="0" locked="1" autoFill="0" autoLine="0" autoPict="0" print="true" altText="Check Box 7">
                <anchor moveWithCells="true" sizeWithCells="false">
                  <from>
                    <xdr:col>0</xdr:col>
                    <xdr:colOff>133200</xdr:colOff>
                    <xdr:row>110</xdr:row>
                    <xdr:rowOff>19080</xdr:rowOff>
                  </from>
                  <to>
                    <xdr:col>1</xdr:col>
                    <xdr:colOff>218520</xdr:colOff>
                    <xdr:row>111</xdr:row>
                    <xdr:rowOff>0</xdr:rowOff>
                  </to>
                </anchor>
              </controlPr>
            </control>
          </mc:Choice>
        </mc:AlternateContent>
        <mc:AlternateContent xmlns:mc="http://schemas.openxmlformats.org/markup-compatibility/2006">
          <mc:Choice Requires="x14">
            <control shapeId="1006" r:id="rId9" name="">
              <controlPr defaultSize="0" locked="1" autoFill="0" autoLine="0" autoPict="0" print="true" altText="Check Box 8">
                <anchor moveWithCells="true" sizeWithCells="false">
                  <from>
                    <xdr:col>0</xdr:col>
                    <xdr:colOff>133200</xdr:colOff>
                    <xdr:row>112</xdr:row>
                    <xdr:rowOff>19080</xdr:rowOff>
                  </from>
                  <to>
                    <xdr:col>1</xdr:col>
                    <xdr:colOff>218520</xdr:colOff>
                    <xdr:row>113</xdr:row>
                    <xdr:rowOff>19080</xdr:rowOff>
                  </to>
                </anchor>
              </controlPr>
            </control>
          </mc:Choice>
        </mc:AlternateContent>
        <mc:AlternateContent xmlns:mc="http://schemas.openxmlformats.org/markup-compatibility/2006">
          <mc:Choice Requires="x14">
            <control shapeId="1007" r:id="rId10" name="">
              <controlPr defaultSize="0" locked="1" autoFill="0" autoLine="0" autoPict="0" print="true" altText="Check Box 9">
                <anchor moveWithCells="true" sizeWithCells="false">
                  <from>
                    <xdr:col>1</xdr:col>
                    <xdr:colOff>190440</xdr:colOff>
                    <xdr:row>44</xdr:row>
                    <xdr:rowOff>28440</xdr:rowOff>
                  </from>
                  <to>
                    <xdr:col>3</xdr:col>
                    <xdr:colOff>57240</xdr:colOff>
                    <xdr:row>45</xdr:row>
                    <xdr:rowOff>-38160</xdr:rowOff>
                  </to>
                </anchor>
              </controlPr>
            </control>
          </mc:Choice>
        </mc:AlternateContent>
        <mc:AlternateContent xmlns:mc="http://schemas.openxmlformats.org/markup-compatibility/2006">
          <mc:Choice Requires="x14">
            <control shapeId="1008" r:id="rId11" name="">
              <controlPr defaultSize="0" locked="1" autoFill="0" autoLine="0" autoPict="0" print="true" altText="Check Box 10">
                <anchor moveWithCells="true" sizeWithCells="false">
                  <from>
                    <xdr:col>1</xdr:col>
                    <xdr:colOff>190440</xdr:colOff>
                    <xdr:row>45</xdr:row>
                    <xdr:rowOff>19080</xdr:rowOff>
                  </from>
                  <to>
                    <xdr:col>3</xdr:col>
                    <xdr:colOff>19080</xdr:colOff>
                    <xdr:row>46</xdr:row>
                    <xdr:rowOff>-9720</xdr:rowOff>
                  </to>
                </anchor>
              </controlPr>
            </control>
          </mc:Choice>
        </mc:AlternateContent>
        <mc:AlternateContent xmlns:mc="http://schemas.openxmlformats.org/markup-compatibility/2006">
          <mc:Choice Requires="x14">
            <control shapeId="1009" r:id="rId12" name="">
              <controlPr defaultSize="0" locked="1" autoFill="0" autoLine="0" autoPict="0" print="true" altText="Check Box 11">
                <anchor moveWithCells="true" sizeWithCells="false">
                  <from>
                    <xdr:col>1</xdr:col>
                    <xdr:colOff>190440</xdr:colOff>
                    <xdr:row>45</xdr:row>
                    <xdr:rowOff>209520</xdr:rowOff>
                  </from>
                  <to>
                    <xdr:col>3</xdr:col>
                    <xdr:colOff>19080</xdr:colOff>
                    <xdr:row>47</xdr:row>
                    <xdr:rowOff>57240</xdr:rowOff>
                  </to>
                </anchor>
              </controlPr>
            </control>
          </mc:Choice>
        </mc:AlternateContent>
        <mc:AlternateContent xmlns:mc="http://schemas.openxmlformats.org/markup-compatibility/2006">
          <mc:Choice Requires="x14">
            <control shapeId="1010" r:id="rId13" name="">
              <controlPr defaultSize="0" locked="1" autoFill="0" autoLine="0" autoPict="0" print="true" altText="Check Box 12">
                <anchor moveWithCells="true" sizeWithCells="false">
                  <from>
                    <xdr:col>1</xdr:col>
                    <xdr:colOff>190440</xdr:colOff>
                    <xdr:row>46</xdr:row>
                    <xdr:rowOff>209520</xdr:rowOff>
                  </from>
                  <to>
                    <xdr:col>3</xdr:col>
                    <xdr:colOff>38160</xdr:colOff>
                    <xdr:row>48</xdr:row>
                    <xdr:rowOff>19080</xdr:rowOff>
                  </to>
                </anchor>
              </controlPr>
            </control>
          </mc:Choice>
        </mc:AlternateContent>
        <mc:AlternateContent xmlns:mc="http://schemas.openxmlformats.org/markup-compatibility/2006">
          <mc:Choice Requires="x14">
            <control shapeId="1011" r:id="rId14" name="">
              <controlPr defaultSize="0" locked="1" autoFill="0" autoLine="0" autoPict="0" print="true" altText="Check Box 13">
                <anchor moveWithCells="true" sizeWithCells="false">
                  <from>
                    <xdr:col>0</xdr:col>
                    <xdr:colOff>133200</xdr:colOff>
                    <xdr:row>111</xdr:row>
                    <xdr:rowOff>19080</xdr:rowOff>
                  </from>
                  <to>
                    <xdr:col>2</xdr:col>
                    <xdr:colOff>9360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7" id="{4EDB1DF6-3E6C-4C24-B85F-6A5327405C1A}">
            <xm:f>OR('別紙様式2-2（個票（４、５月））'!$BG$12=1,'別紙様式2-3（個票（６月以降））'!$BL$12=1)</xm:f>
            <x14:dxf>
              <font>
                <color rgb="FFF2F2F2"/>
              </font>
              <fill>
                <patternFill>
                  <bgColor rgb="FFF2F2F2"/>
                </patternFill>
              </fill>
            </x14:dxf>
          </x14:cfRule>
          <xm:sqref>B41:AK41</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P300"/>
  <sheetViews>
    <sheetView showFormulas="false" showGridLines="true" showRowColHeaders="true" showZeros="true" rightToLeft="false" tabSelected="false" showOutlineSymbols="true" defaultGridColor="true" view="normal" topLeftCell="A7" colorId="64" zoomScale="70" zoomScaleNormal="70" zoomScalePageLayoutView="100" workbookViewId="0">
      <selection pane="topLeft" activeCell="AR11" activeCellId="0" sqref="AR11"/>
    </sheetView>
  </sheetViews>
  <sheetFormatPr defaultColWidth="2.50390625" defaultRowHeight="17.25" zeroHeight="false" outlineLevelRow="0" outlineLevelCol="0"/>
  <cols>
    <col collapsed="false" customWidth="true" hidden="false" outlineLevel="0" max="1" min="1" style="0" width="5.5"/>
    <col collapsed="false" customWidth="false" hidden="false" outlineLevel="0" max="6" min="2" style="357" width="2.5"/>
    <col collapsed="false" customWidth="true" hidden="false" outlineLevel="0" max="7" min="7" style="0" width="12.5"/>
    <col collapsed="false" customWidth="true" hidden="false" outlineLevel="0" max="8" min="8" style="0" width="9"/>
    <col collapsed="false" customWidth="true" hidden="false" outlineLevel="0" max="9" min="9" style="358" width="9.5"/>
    <col collapsed="false" customWidth="true" hidden="false" outlineLevel="0" max="10" min="10" style="0" width="19.5"/>
    <col collapsed="false" customWidth="true" hidden="false" outlineLevel="0" max="11" min="11" style="1" width="17.5"/>
    <col collapsed="false" customWidth="true" hidden="false" outlineLevel="0" max="12" min="12" style="0" width="14"/>
    <col collapsed="false" customWidth="true" hidden="false" outlineLevel="0" max="13" min="13" style="359" width="11.5"/>
    <col collapsed="false" customWidth="true" hidden="false" outlineLevel="0" max="14" min="14" style="360" width="20.75"/>
    <col collapsed="false" customWidth="true" hidden="false" outlineLevel="0" max="15" min="15" style="18" width="12"/>
    <col collapsed="false" customWidth="true" hidden="false" outlineLevel="0" max="16" min="16" style="361" width="6.5"/>
    <col collapsed="false" customWidth="true" hidden="false" outlineLevel="0" max="17" min="17" style="18" width="3"/>
    <col collapsed="false" customWidth="true" hidden="false" outlineLevel="0" max="18" min="18" style="1" width="3.75"/>
    <col collapsed="false" customWidth="true" hidden="false" outlineLevel="0" max="19" min="19" style="362" width="3.5"/>
    <col collapsed="false" customWidth="true" hidden="false" outlineLevel="0" max="20" min="20" style="1" width="10.26"/>
    <col collapsed="false" customWidth="true" hidden="false" outlineLevel="0" max="21" min="21" style="362" width="3.5"/>
    <col collapsed="false" customWidth="true" hidden="false" outlineLevel="0" max="22" min="22" style="1" width="3.5"/>
    <col collapsed="false" customWidth="true" hidden="false" outlineLevel="0" max="23" min="23" style="362" width="2.87"/>
    <col collapsed="false" customWidth="true" hidden="false" outlineLevel="0" max="24" min="24" style="1" width="2.87"/>
    <col collapsed="false" customWidth="true" hidden="false" outlineLevel="0" max="25" min="25" style="362" width="3.5"/>
    <col collapsed="false" customWidth="true" hidden="false" outlineLevel="0" max="26" min="26" style="1" width="2.87"/>
    <col collapsed="false" customWidth="true" hidden="false" outlineLevel="0" max="27" min="27" style="1" width="7.5"/>
    <col collapsed="false" customWidth="true" hidden="false" outlineLevel="0" max="28" min="28" style="1" width="16.87"/>
    <col collapsed="false" customWidth="true" hidden="false" outlineLevel="0" max="29" min="29" style="1" width="15"/>
    <col collapsed="false" customWidth="true" hidden="false" outlineLevel="0" max="30" min="30" style="360" width="18.13"/>
    <col collapsed="false" customWidth="true" hidden="false" outlineLevel="0" max="31" min="31" style="363" width="21.5"/>
    <col collapsed="false" customWidth="true" hidden="false" outlineLevel="0" max="32" min="32" style="364" width="21.5"/>
    <col collapsed="false" customWidth="true" hidden="false" outlineLevel="0" max="33" min="33" style="365" width="18.5"/>
    <col collapsed="false" customWidth="true" hidden="false" outlineLevel="0" max="34" min="34" style="365" width="23.87"/>
    <col collapsed="false" customWidth="true" hidden="false" outlineLevel="0" max="35" min="35" style="366" width="24"/>
    <col collapsed="false" customWidth="true" hidden="false" outlineLevel="0" max="36" min="36" style="367" width="21.5"/>
    <col collapsed="false" customWidth="true" hidden="false" outlineLevel="0" max="40" min="37" style="364" width="22.5"/>
    <col collapsed="false" customWidth="true" hidden="false" outlineLevel="0" max="41" min="41" style="368" width="21.5"/>
    <col collapsed="false" customWidth="true" hidden="false" outlineLevel="0" max="42" min="42" style="368" width="16.5"/>
    <col collapsed="false" customWidth="true" hidden="false" outlineLevel="0" max="43" min="43" style="369" width="18.5"/>
    <col collapsed="false" customWidth="true" hidden="false" outlineLevel="0" max="44" min="44" style="368" width="21.5"/>
    <col collapsed="false" customWidth="true" hidden="false" outlineLevel="0" max="45" min="45" style="369" width="16.5"/>
    <col collapsed="false" customWidth="true" hidden="false" outlineLevel="0" max="46" min="46" style="369" width="14.5"/>
    <col collapsed="false" customWidth="true" hidden="false" outlineLevel="0" max="47" min="47" style="369" width="16.63"/>
    <col collapsed="false" customWidth="true" hidden="false" outlineLevel="0" max="48" min="48" style="369" width="25.13"/>
    <col collapsed="false" customWidth="true" hidden="false" outlineLevel="0" max="49" min="49" style="369" width="11.5"/>
    <col collapsed="false" customWidth="true" hidden="false" outlineLevel="0" max="50" min="50" style="369" width="19.87"/>
    <col collapsed="false" customWidth="true" hidden="false" outlineLevel="0" max="51" min="51" style="369" width="17"/>
    <col collapsed="false" customWidth="true" hidden="false" outlineLevel="0" max="52" min="52" style="369" width="10"/>
    <col collapsed="false" customWidth="true" hidden="false" outlineLevel="0" max="53" min="53" style="369" width="16.13"/>
    <col collapsed="false" customWidth="true" hidden="false" outlineLevel="0" max="54" min="54" style="369" width="16.5"/>
    <col collapsed="false" customWidth="true" hidden="false" outlineLevel="0" max="55" min="55" style="370" width="10"/>
    <col collapsed="false" customWidth="true" hidden="false" outlineLevel="0" max="57" min="56" style="369" width="10"/>
    <col collapsed="false" customWidth="true" hidden="false" outlineLevel="0" max="58" min="58" style="369" width="12.87"/>
    <col collapsed="false" customWidth="true" hidden="false" outlineLevel="0" max="59" min="59" style="369" width="14.5"/>
    <col collapsed="false" customWidth="true" hidden="false" outlineLevel="0" max="60" min="60" style="73" width="13.87"/>
    <col collapsed="false" customWidth="true" hidden="false" outlineLevel="0" max="61" min="61" style="369" width="15.5"/>
    <col collapsed="false" customWidth="true" hidden="false" outlineLevel="0" max="62" min="62" style="369" width="12.87"/>
    <col collapsed="false" customWidth="true" hidden="false" outlineLevel="0" max="63" min="63" style="369" width="11.5"/>
    <col collapsed="false" customWidth="true" hidden="false" outlineLevel="0" max="66" min="64" style="369" width="6.88"/>
    <col collapsed="false" customWidth="true" hidden="false" outlineLevel="0" max="67" min="67" style="371" width="6.88"/>
    <col collapsed="false" customWidth="true" hidden="false" outlineLevel="0" max="68" min="68" style="0" width="22.13"/>
  </cols>
  <sheetData>
    <row r="1" s="385" customFormat="true" ht="29.25" hidden="false" customHeight="true" outlineLevel="0" collapsed="false">
      <c r="A1" s="372" t="s">
        <v>214</v>
      </c>
      <c r="B1" s="373"/>
      <c r="C1" s="373"/>
      <c r="D1" s="373"/>
      <c r="E1" s="373"/>
      <c r="F1" s="373"/>
      <c r="G1" s="85"/>
      <c r="H1" s="85"/>
      <c r="I1" s="374"/>
      <c r="J1" s="85"/>
      <c r="K1" s="40"/>
      <c r="L1" s="85"/>
      <c r="M1" s="269"/>
      <c r="N1" s="375"/>
      <c r="O1" s="375"/>
      <c r="P1" s="376"/>
      <c r="Q1" s="377"/>
      <c r="R1" s="2"/>
      <c r="S1" s="378"/>
      <c r="T1" s="378"/>
      <c r="U1" s="378"/>
      <c r="V1" s="378"/>
      <c r="W1" s="378"/>
      <c r="X1" s="378"/>
      <c r="Y1" s="378"/>
      <c r="Z1" s="378"/>
      <c r="AA1" s="378"/>
      <c r="AB1" s="378"/>
      <c r="AC1" s="378"/>
      <c r="AD1" s="379"/>
      <c r="AE1" s="380"/>
      <c r="AF1" s="381"/>
      <c r="AG1" s="83"/>
      <c r="AH1" s="83"/>
      <c r="AI1" s="382" t="s">
        <v>7</v>
      </c>
      <c r="AJ1" s="382" t="str">
        <f aca="false">IF(基本情報入力シート!C11="", "",基本情報入力シート!C11)</f>
        <v>佐久市</v>
      </c>
      <c r="AK1" s="383"/>
      <c r="AL1" s="383"/>
      <c r="AM1" s="383"/>
      <c r="AN1" s="383"/>
      <c r="AO1" s="384"/>
      <c r="AP1" s="383"/>
      <c r="AQ1" s="369"/>
      <c r="AR1" s="384"/>
      <c r="AS1" s="369"/>
      <c r="AT1" s="369"/>
      <c r="AU1" s="369"/>
      <c r="AV1" s="369"/>
      <c r="AW1" s="369"/>
      <c r="AX1" s="369"/>
      <c r="AY1" s="369"/>
      <c r="AZ1" s="369"/>
      <c r="BA1" s="369"/>
      <c r="BB1" s="369"/>
      <c r="BC1" s="370"/>
      <c r="BD1" s="369"/>
      <c r="BE1" s="369"/>
      <c r="BF1" s="369"/>
      <c r="BG1" s="371"/>
      <c r="BH1" s="73"/>
    </row>
    <row r="2" s="385" customFormat="true" ht="21" hidden="false" customHeight="true" outlineLevel="0" collapsed="false">
      <c r="A2" s="386"/>
      <c r="B2" s="387"/>
      <c r="C2" s="387"/>
      <c r="D2" s="387"/>
      <c r="E2" s="387"/>
      <c r="F2" s="387"/>
      <c r="G2" s="388"/>
      <c r="H2" s="388"/>
      <c r="I2" s="389"/>
      <c r="J2" s="388"/>
      <c r="K2" s="390"/>
      <c r="L2" s="388"/>
      <c r="M2" s="391"/>
      <c r="N2" s="375"/>
      <c r="O2" s="375"/>
      <c r="P2" s="376"/>
      <c r="Q2" s="377"/>
      <c r="R2" s="2"/>
      <c r="S2" s="2"/>
      <c r="T2" s="2"/>
      <c r="U2" s="2"/>
      <c r="V2" s="2"/>
      <c r="W2" s="2"/>
      <c r="X2" s="2"/>
      <c r="Y2" s="2"/>
      <c r="Z2" s="2"/>
      <c r="AA2" s="2"/>
      <c r="AB2" s="2"/>
      <c r="AC2" s="2"/>
      <c r="AD2" s="379"/>
      <c r="AE2" s="392"/>
      <c r="AF2" s="393"/>
      <c r="AG2" s="83"/>
      <c r="AH2" s="83"/>
      <c r="AI2" s="394"/>
      <c r="AJ2" s="395"/>
      <c r="AK2" s="393"/>
      <c r="AL2" s="393"/>
      <c r="AM2" s="393"/>
      <c r="AN2" s="393"/>
      <c r="AO2" s="393"/>
      <c r="AP2" s="368"/>
      <c r="AQ2" s="369"/>
      <c r="AR2" s="393"/>
      <c r="AS2" s="369"/>
      <c r="AT2" s="369"/>
      <c r="AU2" s="369"/>
      <c r="AV2" s="369"/>
      <c r="AW2" s="369"/>
      <c r="AX2" s="369"/>
      <c r="AY2" s="369"/>
      <c r="AZ2" s="369"/>
      <c r="BA2" s="369"/>
      <c r="BB2" s="369"/>
      <c r="BC2" s="370"/>
      <c r="BD2" s="369"/>
      <c r="BE2" s="369"/>
      <c r="BF2" s="369"/>
      <c r="BG2" s="371"/>
      <c r="BH2" s="73"/>
    </row>
    <row r="3" s="385" customFormat="true" ht="27" hidden="false" customHeight="true" outlineLevel="0" collapsed="false">
      <c r="A3" s="396" t="s">
        <v>11</v>
      </c>
      <c r="B3" s="396"/>
      <c r="C3" s="396"/>
      <c r="D3" s="397" t="str">
        <f aca="false">IF(基本情報入力シート!L16="","",基本情報入力シート!L16)</f>
        <v/>
      </c>
      <c r="E3" s="397"/>
      <c r="F3" s="397"/>
      <c r="G3" s="397"/>
      <c r="H3" s="397"/>
      <c r="I3" s="397"/>
      <c r="J3" s="397"/>
      <c r="K3" s="40"/>
      <c r="L3" s="398"/>
      <c r="M3" s="399"/>
      <c r="N3" s="400"/>
      <c r="O3" s="400"/>
      <c r="P3" s="376"/>
      <c r="Q3" s="377"/>
      <c r="R3" s="2"/>
      <c r="S3" s="378"/>
      <c r="T3" s="378"/>
      <c r="U3" s="378"/>
      <c r="V3" s="378"/>
      <c r="W3" s="378"/>
      <c r="X3" s="378"/>
      <c r="Y3" s="378"/>
      <c r="Z3" s="378"/>
      <c r="AA3" s="378"/>
      <c r="AB3" s="378"/>
      <c r="AC3" s="378"/>
      <c r="AD3" s="379"/>
      <c r="AE3" s="392"/>
      <c r="AF3" s="393"/>
      <c r="AG3" s="83"/>
      <c r="AH3" s="83"/>
      <c r="AI3" s="394"/>
      <c r="AJ3" s="395"/>
      <c r="AK3" s="393"/>
      <c r="AL3" s="393"/>
      <c r="AM3" s="393"/>
      <c r="AN3" s="393"/>
      <c r="AO3" s="393"/>
      <c r="AP3" s="368"/>
      <c r="AQ3" s="240"/>
      <c r="AR3" s="393"/>
      <c r="AS3" s="240"/>
      <c r="AT3" s="240"/>
      <c r="AU3" s="369"/>
      <c r="AV3" s="369"/>
      <c r="AW3" s="369"/>
      <c r="AX3" s="369"/>
      <c r="AY3" s="369"/>
      <c r="AZ3" s="369"/>
      <c r="BA3" s="369"/>
      <c r="BB3" s="369"/>
      <c r="BC3" s="370"/>
      <c r="BD3" s="369"/>
      <c r="BE3" s="369"/>
      <c r="BF3" s="369"/>
      <c r="BG3" s="369"/>
      <c r="BH3" s="73"/>
      <c r="BI3" s="369"/>
      <c r="BJ3" s="369"/>
      <c r="BK3" s="371"/>
    </row>
    <row r="4" s="385" customFormat="true" ht="21" hidden="false" customHeight="true" outlineLevel="0" collapsed="false">
      <c r="A4" s="401"/>
      <c r="B4" s="402"/>
      <c r="C4" s="402"/>
      <c r="D4" s="403"/>
      <c r="E4" s="403"/>
      <c r="F4" s="403"/>
      <c r="G4" s="404"/>
      <c r="H4" s="404"/>
      <c r="I4" s="404"/>
      <c r="J4" s="404"/>
      <c r="K4" s="404"/>
      <c r="L4" s="398"/>
      <c r="M4" s="399"/>
      <c r="N4" s="400"/>
      <c r="O4" s="400"/>
      <c r="P4" s="376"/>
      <c r="Q4" s="377"/>
      <c r="R4" s="2"/>
      <c r="S4" s="378"/>
      <c r="T4" s="378"/>
      <c r="U4" s="378"/>
      <c r="V4" s="378"/>
      <c r="W4" s="378"/>
      <c r="X4" s="378"/>
      <c r="Y4" s="378"/>
      <c r="Z4" s="378"/>
      <c r="AA4" s="378"/>
      <c r="AB4" s="378"/>
      <c r="AC4" s="378"/>
      <c r="AD4" s="379"/>
      <c r="AE4" s="405" t="s">
        <v>215</v>
      </c>
      <c r="AF4" s="405"/>
      <c r="AG4" s="405"/>
      <c r="AH4" s="405"/>
      <c r="AI4" s="405"/>
      <c r="AJ4" s="405"/>
      <c r="AK4" s="393"/>
      <c r="AL4" s="393"/>
      <c r="AM4" s="393"/>
      <c r="AN4" s="393"/>
      <c r="AO4" s="393"/>
      <c r="AP4" s="368"/>
      <c r="AQ4" s="369"/>
      <c r="AR4" s="393"/>
      <c r="AS4" s="369"/>
      <c r="AT4" s="369"/>
      <c r="AU4" s="369"/>
      <c r="AV4" s="369"/>
      <c r="AW4" s="369"/>
      <c r="AX4" s="369"/>
      <c r="AY4" s="369"/>
      <c r="AZ4" s="369"/>
      <c r="BA4" s="369"/>
      <c r="BB4" s="369"/>
      <c r="BC4" s="370"/>
      <c r="BD4" s="369"/>
      <c r="BE4" s="369"/>
      <c r="BF4" s="369"/>
      <c r="BG4" s="369"/>
      <c r="BH4" s="73"/>
      <c r="BI4" s="369"/>
      <c r="BJ4" s="369"/>
      <c r="BK4" s="371"/>
    </row>
    <row r="5" s="385" customFormat="true" ht="35.25" hidden="false" customHeight="true" outlineLevel="0" collapsed="false">
      <c r="A5" s="406" t="s">
        <v>216</v>
      </c>
      <c r="B5" s="406"/>
      <c r="C5" s="406"/>
      <c r="D5" s="406"/>
      <c r="E5" s="406"/>
      <c r="F5" s="406"/>
      <c r="G5" s="406"/>
      <c r="H5" s="406"/>
      <c r="I5" s="406"/>
      <c r="J5" s="406"/>
      <c r="K5" s="406"/>
      <c r="L5" s="407" t="n">
        <f aca="false">IFERROR(SUM(AB:AB),"")</f>
        <v>0</v>
      </c>
      <c r="M5" s="407"/>
      <c r="N5" s="408" t="s">
        <v>60</v>
      </c>
      <c r="O5" s="400"/>
      <c r="P5" s="409"/>
      <c r="Q5" s="376"/>
      <c r="R5" s="377"/>
      <c r="S5" s="2"/>
      <c r="T5" s="378"/>
      <c r="U5" s="378"/>
      <c r="V5" s="378"/>
      <c r="W5" s="378"/>
      <c r="X5" s="378"/>
      <c r="Y5" s="378"/>
      <c r="Z5" s="378"/>
      <c r="AA5" s="378"/>
      <c r="AB5" s="378"/>
      <c r="AC5" s="378"/>
      <c r="AD5" s="379"/>
      <c r="AE5" s="410" t="s">
        <v>217</v>
      </c>
      <c r="AF5" s="410"/>
      <c r="AG5" s="410"/>
      <c r="AH5" s="410"/>
      <c r="AI5" s="410"/>
      <c r="AJ5" s="411" t="n">
        <f aca="false">COUNTIFS(AT:AT,"対象", BH:BH,"その他", K:K,"&lt;&gt;*短期入所*")</f>
        <v>0</v>
      </c>
      <c r="AK5" s="412"/>
      <c r="AL5" s="412"/>
      <c r="AM5" s="412"/>
      <c r="AN5" s="412"/>
      <c r="AO5" s="413"/>
      <c r="AP5" s="414"/>
      <c r="AQ5" s="369"/>
      <c r="AR5" s="413"/>
      <c r="AS5" s="369"/>
      <c r="AT5" s="369"/>
      <c r="AU5" s="369"/>
      <c r="AV5" s="369"/>
      <c r="AW5" s="369"/>
      <c r="AX5" s="369"/>
      <c r="AY5" s="369"/>
      <c r="AZ5" s="369"/>
      <c r="BA5" s="369"/>
      <c r="BB5" s="369"/>
      <c r="BC5" s="370"/>
      <c r="BD5" s="369"/>
      <c r="BE5" s="369"/>
      <c r="BF5" s="369"/>
      <c r="BG5" s="369"/>
      <c r="BH5" s="73"/>
      <c r="BI5" s="369"/>
      <c r="BJ5" s="369"/>
      <c r="BK5" s="371"/>
    </row>
    <row r="6" s="385" customFormat="true" ht="35.25" hidden="false" customHeight="true" outlineLevel="0" collapsed="false">
      <c r="A6" s="415"/>
      <c r="B6" s="416" t="s">
        <v>218</v>
      </c>
      <c r="C6" s="416"/>
      <c r="D6" s="416"/>
      <c r="E6" s="416"/>
      <c r="F6" s="416"/>
      <c r="G6" s="416"/>
      <c r="H6" s="416"/>
      <c r="I6" s="416"/>
      <c r="J6" s="416"/>
      <c r="K6" s="416"/>
      <c r="L6" s="407" t="n">
        <f aca="false">IFERROR(SUM(AC:AC),"")</f>
        <v>0</v>
      </c>
      <c r="M6" s="407"/>
      <c r="N6" s="408" t="s">
        <v>60</v>
      </c>
      <c r="O6" s="375"/>
      <c r="P6" s="409"/>
      <c r="Q6" s="376"/>
      <c r="R6" s="377"/>
      <c r="S6" s="2"/>
      <c r="T6" s="378"/>
      <c r="U6" s="378"/>
      <c r="V6" s="378"/>
      <c r="W6" s="378"/>
      <c r="X6" s="378"/>
      <c r="Y6" s="378"/>
      <c r="Z6" s="378"/>
      <c r="AA6" s="378"/>
      <c r="AB6" s="378"/>
      <c r="AC6" s="378"/>
      <c r="AD6" s="379"/>
      <c r="AE6" s="410" t="s">
        <v>219</v>
      </c>
      <c r="AF6" s="410"/>
      <c r="AG6" s="410"/>
      <c r="AH6" s="410"/>
      <c r="AI6" s="410"/>
      <c r="AJ6" s="417" t="n">
        <f aca="false">SUMIFS(AG:AG, AT:AT, "対象", BH:BH, "その他", K:K, "&lt;&gt;*短期入所*")</f>
        <v>0</v>
      </c>
      <c r="AK6" s="413"/>
      <c r="AL6" s="413"/>
      <c r="AM6" s="413"/>
      <c r="AN6" s="413"/>
      <c r="AO6" s="413"/>
      <c r="AP6" s="414"/>
      <c r="AQ6" s="369"/>
      <c r="AR6" s="413"/>
      <c r="AS6" s="369"/>
      <c r="AT6" s="369"/>
      <c r="AU6" s="418"/>
      <c r="AV6" s="418"/>
      <c r="AW6" s="418"/>
      <c r="AX6" s="419"/>
      <c r="AY6" s="419"/>
      <c r="AZ6" s="419"/>
      <c r="BA6" s="419"/>
      <c r="BB6" s="419"/>
      <c r="BC6" s="419"/>
      <c r="BD6" s="419"/>
      <c r="BE6" s="419"/>
      <c r="BF6" s="419"/>
      <c r="BG6" s="419"/>
      <c r="BH6" s="419"/>
      <c r="BI6" s="419"/>
      <c r="BJ6" s="420"/>
      <c r="BK6" s="419"/>
      <c r="BL6" s="419"/>
      <c r="BM6" s="419"/>
      <c r="BN6" s="419"/>
      <c r="BO6" s="419"/>
    </row>
    <row r="7" s="385" customFormat="true" ht="35.25" hidden="false" customHeight="true" outlineLevel="0" collapsed="false">
      <c r="A7" s="421" t="s">
        <v>220</v>
      </c>
      <c r="B7" s="421"/>
      <c r="C7" s="421"/>
      <c r="D7" s="421"/>
      <c r="E7" s="421"/>
      <c r="F7" s="421"/>
      <c r="G7" s="421"/>
      <c r="H7" s="421"/>
      <c r="I7" s="421"/>
      <c r="J7" s="421"/>
      <c r="K7" s="421"/>
      <c r="L7" s="421"/>
      <c r="M7" s="421"/>
      <c r="N7" s="422"/>
      <c r="O7" s="375"/>
      <c r="P7" s="409"/>
      <c r="Q7" s="376"/>
      <c r="R7" s="377"/>
      <c r="S7" s="2"/>
      <c r="T7" s="378"/>
      <c r="U7" s="378"/>
      <c r="V7" s="378"/>
      <c r="W7" s="378"/>
      <c r="X7" s="378"/>
      <c r="Y7" s="378"/>
      <c r="Z7" s="378"/>
      <c r="AA7" s="378"/>
      <c r="AB7" s="378"/>
      <c r="AC7" s="378"/>
      <c r="AD7" s="379"/>
      <c r="AE7" s="410" t="s">
        <v>221</v>
      </c>
      <c r="AF7" s="410"/>
      <c r="AG7" s="410"/>
      <c r="AH7" s="410"/>
      <c r="AI7" s="410"/>
      <c r="AJ7" s="417" t="n">
        <f aca="false">COUNTIFS(AT:AT, "対象",BH:BH, "その他",K:K, "&lt;&gt;*短期入所*",AG:AG, 0,AH:AH, "令和８年度特例要件*")</f>
        <v>0</v>
      </c>
      <c r="AK7" s="413"/>
      <c r="AL7" s="413"/>
      <c r="AM7" s="413"/>
      <c r="AN7" s="413"/>
      <c r="AO7" s="413"/>
      <c r="AP7" s="414"/>
      <c r="AQ7" s="369"/>
      <c r="AR7" s="413"/>
      <c r="AS7" s="369"/>
      <c r="AT7" s="369"/>
      <c r="AU7" s="418"/>
      <c r="AV7" s="418"/>
      <c r="AW7" s="418"/>
      <c r="AX7" s="420"/>
      <c r="AY7" s="420"/>
      <c r="AZ7" s="420"/>
      <c r="BA7" s="420"/>
      <c r="BB7" s="420"/>
      <c r="BC7" s="423"/>
      <c r="BD7" s="420"/>
      <c r="BE7" s="420"/>
      <c r="BF7" s="420"/>
      <c r="BG7" s="420"/>
      <c r="BH7" s="424"/>
      <c r="BI7" s="420"/>
      <c r="BJ7" s="420"/>
      <c r="BK7" s="420"/>
      <c r="BL7" s="420"/>
      <c r="BM7" s="420"/>
      <c r="BN7" s="420"/>
      <c r="BO7" s="420"/>
    </row>
    <row r="8" s="385" customFormat="true" ht="35.25" hidden="false" customHeight="true" outlineLevel="0" collapsed="false">
      <c r="A8" s="83"/>
      <c r="B8" s="425"/>
      <c r="C8" s="425"/>
      <c r="D8" s="425"/>
      <c r="E8" s="425"/>
      <c r="F8" s="425"/>
      <c r="G8" s="83"/>
      <c r="H8" s="83"/>
      <c r="I8" s="426"/>
      <c r="J8" s="83"/>
      <c r="K8" s="2"/>
      <c r="L8" s="83"/>
      <c r="M8" s="427"/>
      <c r="N8" s="375"/>
      <c r="O8" s="375"/>
      <c r="P8" s="428"/>
      <c r="Q8" s="377"/>
      <c r="R8" s="2"/>
      <c r="S8" s="2"/>
      <c r="T8" s="2"/>
      <c r="U8" s="378"/>
      <c r="V8" s="2"/>
      <c r="W8" s="2"/>
      <c r="X8" s="2"/>
      <c r="Y8" s="2"/>
      <c r="Z8" s="2"/>
      <c r="AA8" s="2"/>
      <c r="AB8" s="2"/>
      <c r="AC8" s="2"/>
      <c r="AD8" s="392"/>
      <c r="AE8" s="392"/>
      <c r="AF8" s="393"/>
      <c r="AG8" s="83"/>
      <c r="AH8" s="83"/>
      <c r="AI8" s="394"/>
      <c r="AJ8" s="395"/>
      <c r="AK8" s="393"/>
      <c r="AL8" s="393"/>
      <c r="AM8" s="393"/>
      <c r="AN8" s="393"/>
      <c r="AO8" s="369"/>
      <c r="AP8" s="369"/>
      <c r="AQ8" s="429"/>
      <c r="AR8" s="429"/>
      <c r="AS8" s="429"/>
      <c r="AT8" s="429"/>
      <c r="AU8" s="429"/>
      <c r="AV8" s="429"/>
      <c r="AW8" s="429"/>
      <c r="AX8" s="429"/>
      <c r="AY8" s="430"/>
      <c r="AZ8" s="429"/>
      <c r="BA8" s="429"/>
      <c r="BB8" s="429"/>
      <c r="BC8" s="429"/>
      <c r="BD8" s="429"/>
      <c r="BE8" s="429"/>
      <c r="BF8" s="430"/>
      <c r="BG8" s="429"/>
      <c r="BH8" s="429"/>
      <c r="BI8" s="429"/>
      <c r="BJ8" s="429"/>
      <c r="BK8" s="429"/>
    </row>
    <row r="9" s="83" customFormat="true" ht="31.5" hidden="false" customHeight="true" outlineLevel="0" collapsed="false">
      <c r="B9" s="425"/>
      <c r="C9" s="425"/>
      <c r="D9" s="425"/>
      <c r="E9" s="425"/>
      <c r="F9" s="425"/>
      <c r="I9" s="426"/>
      <c r="K9" s="2"/>
      <c r="M9" s="269"/>
      <c r="N9" s="431"/>
      <c r="O9" s="377"/>
      <c r="P9" s="2"/>
      <c r="Q9" s="378"/>
      <c r="R9" s="378"/>
      <c r="S9" s="378"/>
      <c r="T9" s="378"/>
      <c r="U9" s="378"/>
      <c r="V9" s="378"/>
      <c r="W9" s="378"/>
      <c r="X9" s="378"/>
      <c r="Y9" s="378"/>
      <c r="Z9" s="378"/>
      <c r="AA9" s="378"/>
      <c r="AB9" s="432"/>
      <c r="AC9" s="433" t="str">
        <f aca="false">IF(D3="", "", IFERROR(IF(COUNTIF(AP12:AP111,"未入力")=0,"○","×"),""))</f>
        <v/>
      </c>
      <c r="AD9" s="433"/>
      <c r="AE9" s="434" t="str">
        <f aca="false">IF(D3="", "", IFERROR(IF(COUNTIF(AQ:AQ,"未入力")=0,"○","×"),""))</f>
        <v/>
      </c>
      <c r="AF9" s="434" t="str">
        <f aca="false">IF(D3="", "", IFERROR(IF(COUNTIF(AS:AS,"未入力")=0,"○","×"),""))</f>
        <v/>
      </c>
      <c r="AG9" s="433" t="str">
        <f aca="false">IF(D3="", "", IFERROR(IF(COUNTIF(AW:AW,"未入力")=0,"○","×"),""))</f>
        <v/>
      </c>
      <c r="AH9" s="433"/>
      <c r="AI9" s="435" t="str">
        <f aca="false">IF(D3="","", IF(COUNTIF(AZ:AZ,"未入力")=0,"○","×"))</f>
        <v/>
      </c>
      <c r="AJ9" s="435" t="str">
        <f aca="false">IF(D3="","",IF(BF12=0,"",IF(COUNTIF(BC:BC,"未入力")=0,"○","×")))</f>
        <v/>
      </c>
      <c r="AK9" s="436"/>
      <c r="AL9" s="436"/>
      <c r="AM9" s="393"/>
      <c r="AN9" s="393"/>
      <c r="BA9" s="437"/>
      <c r="BB9" s="437"/>
      <c r="BC9" s="386"/>
      <c r="BD9" s="437"/>
      <c r="BE9" s="437"/>
      <c r="BF9" s="437"/>
      <c r="BG9" s="437"/>
      <c r="BH9" s="438"/>
      <c r="BI9" s="439"/>
    </row>
    <row r="10" s="385" customFormat="true" ht="53.25" hidden="false" customHeight="true" outlineLevel="0" collapsed="false">
      <c r="A10" s="440"/>
      <c r="B10" s="441" t="s">
        <v>222</v>
      </c>
      <c r="C10" s="441"/>
      <c r="D10" s="441"/>
      <c r="E10" s="441"/>
      <c r="F10" s="441"/>
      <c r="G10" s="441" t="s">
        <v>40</v>
      </c>
      <c r="H10" s="442" t="s">
        <v>41</v>
      </c>
      <c r="I10" s="442"/>
      <c r="J10" s="443" t="s">
        <v>42</v>
      </c>
      <c r="K10" s="444" t="s">
        <v>43</v>
      </c>
      <c r="L10" s="445" t="s">
        <v>223</v>
      </c>
      <c r="M10" s="446" t="s">
        <v>224</v>
      </c>
      <c r="N10" s="447" t="s">
        <v>225</v>
      </c>
      <c r="O10" s="448" t="s">
        <v>226</v>
      </c>
      <c r="P10" s="449" t="s">
        <v>227</v>
      </c>
      <c r="Q10" s="449"/>
      <c r="R10" s="449"/>
      <c r="S10" s="449"/>
      <c r="T10" s="449"/>
      <c r="U10" s="449"/>
      <c r="V10" s="449"/>
      <c r="W10" s="449"/>
      <c r="X10" s="449"/>
      <c r="Y10" s="449"/>
      <c r="Z10" s="449"/>
      <c r="AA10" s="449"/>
      <c r="AB10" s="450" t="s">
        <v>228</v>
      </c>
      <c r="AC10" s="451" t="s">
        <v>229</v>
      </c>
      <c r="AD10" s="451"/>
      <c r="AE10" s="452" t="s">
        <v>230</v>
      </c>
      <c r="AF10" s="452" t="s">
        <v>231</v>
      </c>
      <c r="AG10" s="453" t="s">
        <v>232</v>
      </c>
      <c r="AH10" s="453"/>
      <c r="AI10" s="454" t="s">
        <v>233</v>
      </c>
      <c r="AJ10" s="455" t="s">
        <v>234</v>
      </c>
      <c r="AK10" s="456"/>
      <c r="AL10" s="456"/>
      <c r="AM10" s="457"/>
      <c r="AN10" s="458" t="s">
        <v>235</v>
      </c>
      <c r="AO10" s="459"/>
      <c r="AP10" s="368"/>
      <c r="AQ10" s="26"/>
      <c r="AR10" s="26"/>
      <c r="AS10" s="26"/>
      <c r="AT10" s="26"/>
      <c r="AU10" s="26"/>
      <c r="AV10" s="26"/>
      <c r="AW10" s="26"/>
      <c r="AX10" s="26"/>
      <c r="AY10" s="26"/>
      <c r="AZ10" s="26"/>
      <c r="BA10" s="26"/>
      <c r="BB10" s="26"/>
      <c r="BC10" s="370"/>
      <c r="BD10" s="26"/>
      <c r="BE10" s="26"/>
      <c r="BF10" s="26"/>
      <c r="BG10" s="26"/>
      <c r="BH10" s="73"/>
      <c r="BI10" s="369"/>
      <c r="BJ10" s="369"/>
      <c r="BK10" s="369"/>
      <c r="BL10" s="369"/>
      <c r="BM10" s="371"/>
      <c r="BN10" s="460"/>
    </row>
    <row r="11" s="385" customFormat="true" ht="159.75" hidden="false" customHeight="true" outlineLevel="0" collapsed="false">
      <c r="A11" s="440"/>
      <c r="B11" s="441"/>
      <c r="C11" s="441"/>
      <c r="D11" s="441"/>
      <c r="E11" s="441"/>
      <c r="F11" s="441"/>
      <c r="G11" s="441"/>
      <c r="H11" s="461" t="s">
        <v>236</v>
      </c>
      <c r="I11" s="461" t="s">
        <v>237</v>
      </c>
      <c r="J11" s="443"/>
      <c r="K11" s="444"/>
      <c r="L11" s="445"/>
      <c r="M11" s="446"/>
      <c r="N11" s="447"/>
      <c r="O11" s="448"/>
      <c r="P11" s="449"/>
      <c r="Q11" s="449"/>
      <c r="R11" s="449"/>
      <c r="S11" s="449"/>
      <c r="T11" s="449"/>
      <c r="U11" s="449"/>
      <c r="V11" s="449"/>
      <c r="W11" s="449"/>
      <c r="X11" s="449"/>
      <c r="Y11" s="449"/>
      <c r="Z11" s="449"/>
      <c r="AA11" s="449"/>
      <c r="AB11" s="450"/>
      <c r="AC11" s="462" t="s">
        <v>238</v>
      </c>
      <c r="AD11" s="463" t="s">
        <v>239</v>
      </c>
      <c r="AE11" s="464" t="s">
        <v>240</v>
      </c>
      <c r="AF11" s="465" t="s">
        <v>241</v>
      </c>
      <c r="AG11" s="465" t="s">
        <v>242</v>
      </c>
      <c r="AH11" s="466" t="s">
        <v>243</v>
      </c>
      <c r="AI11" s="467" t="s">
        <v>244</v>
      </c>
      <c r="AJ11" s="468" t="s">
        <v>245</v>
      </c>
      <c r="AK11" s="469" t="s">
        <v>246</v>
      </c>
      <c r="AL11" s="469"/>
      <c r="AM11" s="470"/>
      <c r="AN11" s="471" t="s">
        <v>247</v>
      </c>
      <c r="AO11" s="471" t="s">
        <v>248</v>
      </c>
      <c r="AP11" s="471" t="s">
        <v>249</v>
      </c>
      <c r="AQ11" s="471" t="s">
        <v>250</v>
      </c>
      <c r="AR11" s="471" t="s">
        <v>251</v>
      </c>
      <c r="AS11" s="471" t="s">
        <v>252</v>
      </c>
      <c r="AT11" s="471" t="s">
        <v>253</v>
      </c>
      <c r="AU11" s="471" t="s">
        <v>254</v>
      </c>
      <c r="AV11" s="471" t="s">
        <v>255</v>
      </c>
      <c r="AW11" s="471" t="s">
        <v>256</v>
      </c>
      <c r="AX11" s="471" t="s">
        <v>257</v>
      </c>
      <c r="AY11" s="471" t="s">
        <v>258</v>
      </c>
      <c r="AZ11" s="471" t="s">
        <v>259</v>
      </c>
      <c r="BA11" s="471" t="s">
        <v>260</v>
      </c>
      <c r="BB11" s="471" t="s">
        <v>261</v>
      </c>
      <c r="BC11" s="472" t="s">
        <v>262</v>
      </c>
      <c r="BD11" s="471" t="s">
        <v>263</v>
      </c>
      <c r="BE11" s="473" t="s">
        <v>264</v>
      </c>
      <c r="BF11" s="471" t="s">
        <v>265</v>
      </c>
      <c r="BG11" s="471" t="s">
        <v>266</v>
      </c>
      <c r="BH11" s="474" t="s">
        <v>267</v>
      </c>
    </row>
    <row r="12" s="385" customFormat="true" ht="109.5" hidden="false" customHeight="true" outlineLevel="0" collapsed="false">
      <c r="A12" s="475" t="n">
        <v>1</v>
      </c>
      <c r="B12" s="476" t="str">
        <f aca="false">IF(基本情報入力シート!B40="","",基本情報入力シート!B40)</f>
        <v/>
      </c>
      <c r="C12" s="476"/>
      <c r="D12" s="476"/>
      <c r="E12" s="476"/>
      <c r="F12" s="476"/>
      <c r="G12" s="477" t="str">
        <f aca="false">IF(基本情報入力シート!L40="", "", 基本情報入力シート!L40)</f>
        <v/>
      </c>
      <c r="H12" s="477" t="str">
        <f aca="false">IF(基本情報入力シート!Q40="", "", 基本情報入力シート!Q40)</f>
        <v/>
      </c>
      <c r="I12" s="477" t="str">
        <f aca="false">IF(基本情報入力シート!V40="", "", 基本情報入力シート!V40)</f>
        <v/>
      </c>
      <c r="J12" s="477" t="str">
        <f aca="false">IF(基本情報入力シート!W40="", "", 基本情報入力シート!W40)</f>
        <v/>
      </c>
      <c r="K12" s="477" t="str">
        <f aca="false">IF(基本情報入力シート!Z40="", "", 基本情報入力シート!Z40)</f>
        <v/>
      </c>
      <c r="L12" s="478" t="str">
        <f aca="false">IF(基本情報入力シート!AF40=0, "",基本情報入力シート!AF40)</f>
        <v/>
      </c>
      <c r="M12" s="479" t="e">
        <f aca="false">IF(基本情報入力シート!AG40="","",基本情報入力シート!AG40)</f>
        <v>#N/A</v>
      </c>
      <c r="N12" s="480"/>
      <c r="O12" s="481" t="e">
        <f aca="false">IFERROR(VLOOKUP(K12,【参考】数式用!$A$2:$F$57,MATCH(N12,【参考】数式用!$C$3:$F$3,0)+2,0),"")))</f>
        <v>#N/A</v>
      </c>
      <c r="P12" s="482" t="s">
        <v>179</v>
      </c>
      <c r="Q12" s="483"/>
      <c r="R12" s="484" t="s">
        <v>180</v>
      </c>
      <c r="S12" s="483"/>
      <c r="T12" s="484" t="s">
        <v>268</v>
      </c>
      <c r="U12" s="483"/>
      <c r="V12" s="484" t="s">
        <v>180</v>
      </c>
      <c r="W12" s="483"/>
      <c r="X12" s="484" t="s">
        <v>181</v>
      </c>
      <c r="Y12" s="484" t="s">
        <v>269</v>
      </c>
      <c r="Z12" s="484" t="str">
        <f aca="false">IF(Q12&gt;=1,(U12*12+W12)-(Q12*12+S12)+1,"")</f>
        <v/>
      </c>
      <c r="AA12" s="485" t="s">
        <v>270</v>
      </c>
      <c r="AB12" s="486" t="str">
        <f aca="false">IFERROR(ROUNDDOWN(ROUND(L12*O12,0)*M12,0)*Z12,"")</f>
        <v/>
      </c>
      <c r="AC12" s="487" t="e">
        <f aca="false">IFERROR(ROUNDDOWN(ROUNDDOWN(ROUND(L12*VLOOKUP(K12,【参考】数式用!$A$4:$F$57,MATCH("処遇改善加算Ⅳ",【参考】数式用!$C$3:$F$3,0)+2,0),0)*M12,0)*Z12*0.5,0), "")),0),0),0))</f>
        <v>#N/A</v>
      </c>
      <c r="AD12" s="488"/>
      <c r="AE12" s="489"/>
      <c r="AF12" s="489"/>
      <c r="AG12" s="490"/>
      <c r="AH12" s="491"/>
      <c r="AI12" s="492"/>
      <c r="AJ12" s="492"/>
      <c r="AK12" s="493" t="e">
        <f aca="false">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#N/A</v>
      </c>
      <c r="AL12" s="494" t="e">
        <f aca="false">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#N/A</v>
      </c>
      <c r="AM12" s="495"/>
      <c r="AN12" s="496" t="e">
        <f aca="false">IFERROR(VLOOKUP(K12,【参考】数式用!$A$2:$N$57,14,FALSE),"")))</f>
        <v>#N/A</v>
      </c>
      <c r="AO12" s="496" t="e">
        <f aca="false">IF(AND(K12&lt;&gt;"",AN12="加算対象"),"N列に色付け","")</f>
        <v>#N/A</v>
      </c>
      <c r="AP12" s="239" t="e">
        <f aca="false">IF(AND(AC12&lt;&gt;0,AC12&lt;&gt;"",AN12="加算対象"),IF(AD12="○","入力済","未入力"),"")</f>
        <v>#N/A</v>
      </c>
      <c r="AQ12" s="239" t="str">
        <f aca="false">IF(AND(N12&lt;&gt;"", AE12="",AN12="加算対象"), "未入力", "入力済")</f>
        <v>入力済</v>
      </c>
      <c r="AR12" s="496" t="e">
        <f aca="false">IF(AND(N12&lt;&gt;"", N12&lt;&gt;"処遇改善加算Ⅳ",AN12="加算対象"),"AF列に色付け","")</f>
        <v>#N/A</v>
      </c>
      <c r="AS12" s="239" t="str">
        <f aca="false">IF(AND(N12&lt;&gt;"", N12&lt;&gt;"処遇改善加算Ⅳ", AF12=""), "未入力", "入力済")</f>
        <v>入力済</v>
      </c>
      <c r="AT12" s="239" t="str">
        <f aca="false">IF(OR(N12="処遇改善加算Ⅰ",N12="処遇改善加算Ⅱ"),"対象","")</f>
        <v/>
      </c>
      <c r="AU12" s="239" t="e">
        <f aca="false">IF(AND(AN12="加算対象",N12&lt;&gt;"処遇改善加算Ⅲ",N12&lt;&gt;"処遇改善加算Ⅳ", N12&lt;&gt;"", AT12&lt;&gt;"対象外"), 1,"")</f>
        <v>#N/A</v>
      </c>
      <c r="AV12" s="496" t="e">
        <f aca="false">IF(AND(AU12=1, OR(AG12=0,AG12=""),AN12="加算対象"),"AH列に色付け","")</f>
        <v>#N/A</v>
      </c>
      <c r="AW12" s="496" t="str">
        <f aca="false">IF(AND($AU12=1,$AV12="AH列に色付け",OR($AG12="",$AH12="")),"未入力",IF(AND($AU12=1,$AV12="",$AG12=""),"未入力","入力済"))</f>
        <v>入力済</v>
      </c>
      <c r="AX12" s="239" t="e">
        <f aca="false">IFERROR(VLOOKUP(K12,【参考】数式用!$AR$3:$AS$49,2, FALSE), "")))</f>
        <v>#N/A</v>
      </c>
      <c r="AY12" s="496" t="e">
        <f aca="false">IF(AND(AN12="加算対象",N12="処遇改善加算Ⅰ"),"AI列に色付け","")</f>
        <v>#N/A</v>
      </c>
      <c r="AZ12" s="496" t="str">
        <f aca="false">IF(AND(N12="処遇改善加算Ⅰ",AI12= ""), "未入力","入力済")</f>
        <v>入力済</v>
      </c>
      <c r="BA12" s="239" t="e">
        <f aca="false">IFERROR(VLOOKUP(K12,【参考】数式用!$AX$3:$AY$56, 2, FALSE), "")))</f>
        <v>#N/A</v>
      </c>
      <c r="BB12" s="496" t="str">
        <f aca="false">IF(COUNTIF(AE12:AH12,"*令和８年度特例要件を*")&gt;0,"AJ列に色付け","")</f>
        <v/>
      </c>
      <c r="BC12" s="497" t="str">
        <f aca="false">IF(AND(COUNTIF(AE12:AH12,"*令和８年度特例要件を*")&gt;0,AJ12=""), "未入力","入力済")</f>
        <v>入力済</v>
      </c>
      <c r="BD12" s="496" t="str">
        <f aca="false">IF(BB12="AJ列に色付け","入力必要","")</f>
        <v/>
      </c>
      <c r="BE12" s="496" t="str">
        <f aca="false">G12</f>
        <v/>
      </c>
      <c r="BF12" s="498" t="n">
        <f aca="false">IF(COUNTIF(BD:BD,"*入力必要*"),1,0)</f>
        <v>0</v>
      </c>
      <c r="BG12" s="498" t="n">
        <f aca="false">IF(COUNTIF(AH$12:AH$1048576,"*その他*"),1,0)</f>
        <v>0</v>
      </c>
      <c r="BH12" s="474" t="e">
        <f aca="false">VLOOKUP(K12,【参考】数式用!$A$2:$O$57,15,FALSE))</f>
        <v>#N/A</v>
      </c>
      <c r="BM12" s="499"/>
    </row>
    <row r="13" s="18" customFormat="true" ht="109.5" hidden="false" customHeight="true" outlineLevel="0" collapsed="false">
      <c r="A13" s="475" t="n">
        <v>2</v>
      </c>
      <c r="B13" s="476" t="str">
        <f aca="false">IF(基本情報入力シート!B41="","",基本情報入力シート!B41)</f>
        <v/>
      </c>
      <c r="C13" s="476"/>
      <c r="D13" s="476"/>
      <c r="E13" s="476"/>
      <c r="F13" s="476"/>
      <c r="G13" s="477" t="str">
        <f aca="false">IF(基本情報入力シート!L41="", "", 基本情報入力シート!L41)</f>
        <v/>
      </c>
      <c r="H13" s="477" t="str">
        <f aca="false">IF(基本情報入力シート!Q41="", "", 基本情報入力シート!Q41)</f>
        <v/>
      </c>
      <c r="I13" s="477" t="str">
        <f aca="false">IF(基本情報入力シート!V41="", "", 基本情報入力シート!V41)</f>
        <v/>
      </c>
      <c r="J13" s="477" t="str">
        <f aca="false">IF(基本情報入力シート!W41="", "", 基本情報入力シート!W41)</f>
        <v/>
      </c>
      <c r="K13" s="477" t="str">
        <f aca="false">IF(基本情報入力シート!Z41="", "", 基本情報入力シート!Z41)</f>
        <v/>
      </c>
      <c r="L13" s="478" t="str">
        <f aca="false">IF(基本情報入力シート!AF41=0, "",基本情報入力シート!AF41)</f>
        <v/>
      </c>
      <c r="M13" s="479" t="e">
        <f aca="false">IF(基本情報入力シート!AG41="","",基本情報入力シート!AG41)</f>
        <v>#N/A</v>
      </c>
      <c r="N13" s="480"/>
      <c r="O13" s="481" t="e">
        <f aca="false">IFERROR(VLOOKUP(K13,【参考】数式用!$A$2:$F$57,MATCH(N13,【参考】数式用!$C$3:$F$3,0)+2,0),"")))</f>
        <v>#N/A</v>
      </c>
      <c r="P13" s="482" t="s">
        <v>179</v>
      </c>
      <c r="Q13" s="483"/>
      <c r="R13" s="484" t="s">
        <v>180</v>
      </c>
      <c r="S13" s="483"/>
      <c r="T13" s="484" t="s">
        <v>268</v>
      </c>
      <c r="U13" s="483"/>
      <c r="V13" s="484" t="s">
        <v>180</v>
      </c>
      <c r="W13" s="483"/>
      <c r="X13" s="484" t="s">
        <v>181</v>
      </c>
      <c r="Y13" s="484" t="s">
        <v>269</v>
      </c>
      <c r="Z13" s="484" t="str">
        <f aca="false">IF(Q13&gt;=1,(U13*12+W13)-(Q13*12+S13)+1,"")</f>
        <v/>
      </c>
      <c r="AA13" s="485" t="s">
        <v>270</v>
      </c>
      <c r="AB13" s="486" t="str">
        <f aca="false">IFERROR(ROUNDDOWN(ROUND(L13*O13,0)*M13,0)*Z13,"")</f>
        <v/>
      </c>
      <c r="AC13" s="487" t="e">
        <f aca="false">IFERROR(ROUNDDOWN(ROUNDDOWN(ROUND(L13*VLOOKUP(K13,【参考】数式用!$A$4:$F$57,MATCH("処遇改善加算Ⅳ",【参考】数式用!$C$3:$F$3,0)+2,0),0)*M13,0)*Z13*0.5,0), "")),0),0),0))</f>
        <v>#N/A</v>
      </c>
      <c r="AD13" s="488"/>
      <c r="AE13" s="489"/>
      <c r="AF13" s="489"/>
      <c r="AG13" s="490"/>
      <c r="AH13" s="491"/>
      <c r="AI13" s="492"/>
      <c r="AJ13" s="492"/>
      <c r="AK13" s="493" t="e">
        <f aca="false">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#N/A</v>
      </c>
      <c r="AL13" s="494" t="e">
        <f aca="false">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#N/A</v>
      </c>
      <c r="AM13" s="495"/>
      <c r="AN13" s="496" t="e">
        <f aca="false">IFERROR(VLOOKUP(K13,【参考】数式用!$A$2:$N$57,14,FALSE),"")))</f>
        <v>#N/A</v>
      </c>
      <c r="AO13" s="496" t="e">
        <f aca="false">IF(AND(K13&lt;&gt;"",AN13="加算対象"),"N列に色付け","")</f>
        <v>#N/A</v>
      </c>
      <c r="AP13" s="239" t="e">
        <f aca="false">IF(AND(AC13&lt;&gt;0,AC13&lt;&gt;"",AN13="加算対象"),IF(AD13="○","入力済","未入力"),"")</f>
        <v>#N/A</v>
      </c>
      <c r="AQ13" s="239" t="str">
        <f aca="false">IF(AND(N13&lt;&gt;"", AE13="",AN13="加算対象"), "未入力", "入力済")</f>
        <v>入力済</v>
      </c>
      <c r="AR13" s="496" t="e">
        <f aca="false">IF(AND(N13&lt;&gt;"", N13&lt;&gt;"処遇改善加算Ⅳ",AN13="加算対象"),"AF列に色付け","")</f>
        <v>#N/A</v>
      </c>
      <c r="AS13" s="239" t="str">
        <f aca="false">IF(AND(N13&lt;&gt;"", N13&lt;&gt;"処遇改善加算Ⅳ", AF13=""), "未入力", "入力済")</f>
        <v>入力済</v>
      </c>
      <c r="AT13" s="239" t="str">
        <f aca="false">IF(OR(N13="処遇改善加算Ⅰ",N13="処遇改善加算Ⅱ"),"対象","")</f>
        <v/>
      </c>
      <c r="AU13" s="239" t="e">
        <f aca="false">IF(AND(AN13="加算対象",N13&lt;&gt;"処遇改善加算Ⅲ",N13&lt;&gt;"処遇改善加算Ⅳ", N13&lt;&gt;"", AT13&lt;&gt;"対象外"), 1,"")</f>
        <v>#N/A</v>
      </c>
      <c r="AV13" s="496" t="e">
        <f aca="false">IF(AND(AU13=1, OR(AG13=0,AG13=""),AN13="加算対象"),"AH列に色付け","")</f>
        <v>#N/A</v>
      </c>
      <c r="AW13" s="496" t="str">
        <f aca="false">IF(AND($AU13=1,$AV13="AH列に色付け",OR($AG13="",$AH13="")),"未入力",IF(AND($AU13=1,$AV13="",$AG13=""),"未入力","入力済"))</f>
        <v>入力済</v>
      </c>
      <c r="AX13" s="239" t="e">
        <f aca="false">IFERROR(VLOOKUP(K13,【参考】数式用!$AR$3:$AS$49,2, FALSE), "")))</f>
        <v>#N/A</v>
      </c>
      <c r="AY13" s="496" t="e">
        <f aca="false">IF(AND(AN13="加算対象",N13="処遇改善加算Ⅰ"),"AI列に色付け","")</f>
        <v>#N/A</v>
      </c>
      <c r="AZ13" s="496" t="str">
        <f aca="false">IF(AND(N13="処遇改善加算Ⅰ", AI13=""), "未入力","入力済")</f>
        <v>入力済</v>
      </c>
      <c r="BA13" s="239" t="e">
        <f aca="false">IFERROR(VLOOKUP(K13,【参考】数式用!$AX$3:$AY$56, 2, FALSE), "")))</f>
        <v>#N/A</v>
      </c>
      <c r="BB13" s="496" t="str">
        <f aca="false">IF(COUNTIF(AE13:AH13,"*令和８年度特例要件を*")&gt;0,"AJ列に色付け","")</f>
        <v/>
      </c>
      <c r="BC13" s="497" t="str">
        <f aca="false">IF(AND(COUNTIF(AE13:AH13,"*令和８年度特例要件を*")&gt;0,AJ13=""), "未入力","入力済")</f>
        <v>入力済</v>
      </c>
      <c r="BD13" s="496" t="str">
        <f aca="false">IF(BB13="AJ列に色付け","入力必要","")</f>
        <v/>
      </c>
      <c r="BE13" s="496" t="str">
        <f aca="false">G13</f>
        <v/>
      </c>
      <c r="BF13" s="369"/>
      <c r="BG13" s="369"/>
      <c r="BH13" s="500" t="e">
        <f aca="false">VLOOKUP(K13,【参考】数式用!$A$2:$O$57,15,FALSE))</f>
        <v>#N/A</v>
      </c>
      <c r="BI13" s="369"/>
      <c r="BJ13" s="369"/>
      <c r="BK13" s="369"/>
      <c r="BL13" s="369"/>
      <c r="BM13" s="369"/>
      <c r="BN13" s="369"/>
      <c r="BO13" s="371"/>
      <c r="BP13" s="385"/>
    </row>
    <row r="14" s="18" customFormat="true" ht="109.5" hidden="false" customHeight="true" outlineLevel="0" collapsed="false">
      <c r="A14" s="475" t="n">
        <v>3</v>
      </c>
      <c r="B14" s="476" t="str">
        <f aca="false">IF(基本情報入力シート!B42="","",基本情報入力シート!B42)</f>
        <v/>
      </c>
      <c r="C14" s="476"/>
      <c r="D14" s="476"/>
      <c r="E14" s="476"/>
      <c r="F14" s="476"/>
      <c r="G14" s="477" t="str">
        <f aca="false">IF(基本情報入力シート!L42="", "", 基本情報入力シート!L42)</f>
        <v/>
      </c>
      <c r="H14" s="477" t="str">
        <f aca="false">IF(基本情報入力シート!Q42="", "", 基本情報入力シート!Q42)</f>
        <v/>
      </c>
      <c r="I14" s="477" t="str">
        <f aca="false">IF(基本情報入力シート!V42="", "", 基本情報入力シート!V42)</f>
        <v/>
      </c>
      <c r="J14" s="477" t="str">
        <f aca="false">IF(基本情報入力シート!W42="", "", 基本情報入力シート!W42)</f>
        <v/>
      </c>
      <c r="K14" s="477" t="str">
        <f aca="false">IF(基本情報入力シート!Z42="", "", 基本情報入力シート!Z42)</f>
        <v/>
      </c>
      <c r="L14" s="478" t="str">
        <f aca="false">IF(基本情報入力シート!AF42=0, "",基本情報入力シート!AF42)</f>
        <v/>
      </c>
      <c r="M14" s="479" t="e">
        <f aca="false">IF(基本情報入力シート!AG42="","",基本情報入力シート!AG42)</f>
        <v>#N/A</v>
      </c>
      <c r="N14" s="480"/>
      <c r="O14" s="481" t="e">
        <f aca="false">IFERROR(VLOOKUP(K14,【参考】数式用!$A$2:$F$57,MATCH(N14,【参考】数式用!$C$3:$F$3,0)+2,0),"")))</f>
        <v>#N/A</v>
      </c>
      <c r="P14" s="482" t="s">
        <v>179</v>
      </c>
      <c r="Q14" s="483"/>
      <c r="R14" s="484" t="s">
        <v>180</v>
      </c>
      <c r="S14" s="483"/>
      <c r="T14" s="484" t="s">
        <v>268</v>
      </c>
      <c r="U14" s="483"/>
      <c r="V14" s="484" t="s">
        <v>180</v>
      </c>
      <c r="W14" s="483"/>
      <c r="X14" s="484" t="s">
        <v>181</v>
      </c>
      <c r="Y14" s="484" t="s">
        <v>269</v>
      </c>
      <c r="Z14" s="484" t="str">
        <f aca="false">IF(Q14&gt;=1,(U14*12+W14)-(Q14*12+S14)+1,"")</f>
        <v/>
      </c>
      <c r="AA14" s="485" t="s">
        <v>270</v>
      </c>
      <c r="AB14" s="486" t="str">
        <f aca="false">IFERROR(ROUNDDOWN(ROUND(L14*O14,0)*M14,0)*Z14,"")</f>
        <v/>
      </c>
      <c r="AC14" s="487" t="e">
        <f aca="false">IFERROR(ROUNDDOWN(ROUNDDOWN(ROUND(L14*VLOOKUP(K14,【参考】数式用!$A$4:$F$57,MATCH("処遇改善加算Ⅳ",【参考】数式用!$C$3:$F$3,0)+2,0),0)*M14,0)*Z14*0.5,0), "")),0),0),0))</f>
        <v>#N/A</v>
      </c>
      <c r="AD14" s="488"/>
      <c r="AE14" s="489"/>
      <c r="AF14" s="489"/>
      <c r="AG14" s="490"/>
      <c r="AH14" s="491"/>
      <c r="AI14" s="492"/>
      <c r="AJ14" s="492"/>
      <c r="AK14" s="493" t="e">
        <f aca="false">IF(AND(N14&lt;&gt;"", OR(U14&lt;&gt;8,W14&lt;&gt;5)),"！算定期間の終わりが令和８年５月になっていません。令和８年６月以降については別シートに記載してください。",
 IF(AND(AN14="加算対象外",N14&lt;&gt;""),"このサービスは、令和８年４月・５月は処遇改善加算の対象ではありません。記入しないでください。",""))</f>
        <v>#N/A</v>
      </c>
      <c r="AL14" s="494" t="e">
        <f aca="false">IF(OR(N14="",AN14="加算対象外"),"",IF(OR(AND(COUNTIF(AP14,"未入力")&gt;0,AD14=""),AND(COUNTIF(AQ14,"未入力")&gt;0,AE14=""),AND(COUNTIF(AN14:BE14,"AF列に色付け")&gt;0,AF14=""),AND(COUNTIF(AN14:BE14,"AG列に色付け")&gt;0,OR(AG14="",AG14=0)),AND(COUNTIF(AN14:BE14,"AH列に色付け")&gt;0,AH14=""),AND(COUNTIF(AN14:BE14,"AI列に色付け")&gt;0,AI14=""),AND(COUNTIF(AN14:BE14,"AJ列に色付け")&gt;0,AJ14="")),"！記入が必要な欄（オレンジ色のセル）に空欄があります。空欄を埋めてください。",""))</f>
        <v>#N/A</v>
      </c>
      <c r="AM14" s="495"/>
      <c r="AN14" s="496" t="e">
        <f aca="false">IFERROR(VLOOKUP(K14,【参考】数式用!$A$2:$N$57,14,FALSE),"")))</f>
        <v>#N/A</v>
      </c>
      <c r="AO14" s="496" t="e">
        <f aca="false">IF(AND(K14&lt;&gt;"",AN14="加算対象"),"N列に色付け","")</f>
        <v>#N/A</v>
      </c>
      <c r="AP14" s="239" t="e">
        <f aca="false">IF(AND(AC14&lt;&gt;0,AC14&lt;&gt;"",AN14="加算対象"),IF(AD14="○","入力済","未入力"),"")</f>
        <v>#N/A</v>
      </c>
      <c r="AQ14" s="239" t="str">
        <f aca="false">IF(AND(N14&lt;&gt;"", AE14="",AN14="加算対象"), "未入力", "入力済")</f>
        <v>入力済</v>
      </c>
      <c r="AR14" s="496" t="e">
        <f aca="false">IF(AND(N14&lt;&gt;"", N14&lt;&gt;"処遇改善加算Ⅳ",AN14="加算対象"),"AF列に色付け","")</f>
        <v>#N/A</v>
      </c>
      <c r="AS14" s="239" t="str">
        <f aca="false">IF(AND(N14&lt;&gt;"", N14&lt;&gt;"処遇改善加算Ⅳ", AF14=""), "未入力", "入力済")</f>
        <v>入力済</v>
      </c>
      <c r="AT14" s="239" t="str">
        <f aca="false">IF(OR(N14="処遇改善加算Ⅰ",N14="処遇改善加算Ⅱ"),"対象","")</f>
        <v/>
      </c>
      <c r="AU14" s="239" t="e">
        <f aca="false">IF(AND(AN14="加算対象",N14&lt;&gt;"処遇改善加算Ⅲ",N14&lt;&gt;"処遇改善加算Ⅳ", N14&lt;&gt;"", AT14&lt;&gt;"対象外"), 1,"")</f>
        <v>#N/A</v>
      </c>
      <c r="AV14" s="496" t="e">
        <f aca="false">IF(AND(AU14=1, OR(AG14=0,AG14=""),AN14="加算対象"),"AH列に色付け","")</f>
        <v>#N/A</v>
      </c>
      <c r="AW14" s="496" t="str">
        <f aca="false">IF(AND($AU14=1,$AV14="AH列に色付け",OR($AG14="",$AH14="")),"未入力",IF(AND($AU14=1,$AV14="",$AG14=""),"未入力","入力済"))</f>
        <v>入力済</v>
      </c>
      <c r="AX14" s="239" t="e">
        <f aca="false">IFERROR(VLOOKUP(K14,【参考】数式用!$AR$3:$AS$49,2, FALSE), "")))</f>
        <v>#N/A</v>
      </c>
      <c r="AY14" s="496" t="e">
        <f aca="false">IF(AND(AN14="加算対象",N14="処遇改善加算Ⅰ"),"AI列に色付け","")</f>
        <v>#N/A</v>
      </c>
      <c r="AZ14" s="496" t="str">
        <f aca="false">IF(AND(N14="処遇改善加算Ⅰ", AI14=""), "未入力","入力済")</f>
        <v>入力済</v>
      </c>
      <c r="BA14" s="239" t="e">
        <f aca="false">IFERROR(VLOOKUP(K14,【参考】数式用!$AX$3:$AY$56, 2, FALSE), "")))</f>
        <v>#N/A</v>
      </c>
      <c r="BB14" s="496" t="str">
        <f aca="false">IF(COUNTIF(AE14:AH14,"*令和８年度特例要件を*")&gt;0,"AJ列に色付け","")</f>
        <v/>
      </c>
      <c r="BC14" s="497" t="str">
        <f aca="false">IF(AND(COUNTIF(AE14:AH14,"*令和８年度特例要件を*")&gt;0,AJ14=""), "未入力","入力済")</f>
        <v>入力済</v>
      </c>
      <c r="BD14" s="496" t="str">
        <f aca="false">IF(BB14="AJ列に色付け","入力必要","")</f>
        <v/>
      </c>
      <c r="BE14" s="496" t="str">
        <f aca="false">G14</f>
        <v/>
      </c>
      <c r="BF14" s="369"/>
      <c r="BG14" s="369"/>
      <c r="BH14" s="500" t="e">
        <f aca="false">VLOOKUP(K14,【参考】数式用!$A$2:$O$57,15,FALSE))</f>
        <v>#N/A</v>
      </c>
      <c r="BI14" s="369"/>
      <c r="BJ14" s="369"/>
      <c r="BK14" s="369"/>
      <c r="BL14" s="369"/>
      <c r="BM14" s="369"/>
      <c r="BN14" s="369"/>
      <c r="BO14" s="371"/>
      <c r="BP14" s="385"/>
    </row>
    <row r="15" s="18" customFormat="true" ht="109.5" hidden="false" customHeight="true" outlineLevel="0" collapsed="false">
      <c r="A15" s="475" t="n">
        <v>4</v>
      </c>
      <c r="B15" s="476" t="str">
        <f aca="false">IF(基本情報入力シート!B43="","",基本情報入力シート!B43)</f>
        <v/>
      </c>
      <c r="C15" s="476"/>
      <c r="D15" s="476"/>
      <c r="E15" s="476"/>
      <c r="F15" s="476"/>
      <c r="G15" s="477" t="str">
        <f aca="false">IF(基本情報入力シート!L43="", "", 基本情報入力シート!L43)</f>
        <v/>
      </c>
      <c r="H15" s="477" t="str">
        <f aca="false">IF(基本情報入力シート!Q43="", "", 基本情報入力シート!Q43)</f>
        <v/>
      </c>
      <c r="I15" s="477" t="str">
        <f aca="false">IF(基本情報入力シート!V43="", "", 基本情報入力シート!V43)</f>
        <v/>
      </c>
      <c r="J15" s="477" t="str">
        <f aca="false">IF(基本情報入力シート!W43="", "", 基本情報入力シート!W43)</f>
        <v/>
      </c>
      <c r="K15" s="477" t="str">
        <f aca="false">IF(基本情報入力シート!Z43="", "", 基本情報入力シート!Z43)</f>
        <v/>
      </c>
      <c r="L15" s="478" t="str">
        <f aca="false">IF(基本情報入力シート!AF43=0, "",基本情報入力シート!AF43)</f>
        <v/>
      </c>
      <c r="M15" s="479" t="e">
        <f aca="false">IF(基本情報入力シート!AG43="","",基本情報入力シート!AG43)</f>
        <v>#N/A</v>
      </c>
      <c r="N15" s="480"/>
      <c r="O15" s="481" t="e">
        <f aca="false">IFERROR(VLOOKUP(K15,【参考】数式用!$A$2:$F$57,MATCH(N15,【参考】数式用!$C$3:$F$3,0)+2,0),"")))</f>
        <v>#N/A</v>
      </c>
      <c r="P15" s="482" t="s">
        <v>179</v>
      </c>
      <c r="Q15" s="483"/>
      <c r="R15" s="484" t="s">
        <v>180</v>
      </c>
      <c r="S15" s="483"/>
      <c r="T15" s="484" t="s">
        <v>268</v>
      </c>
      <c r="U15" s="483"/>
      <c r="V15" s="484" t="s">
        <v>180</v>
      </c>
      <c r="W15" s="483"/>
      <c r="X15" s="484" t="s">
        <v>181</v>
      </c>
      <c r="Y15" s="484" t="s">
        <v>269</v>
      </c>
      <c r="Z15" s="484" t="str">
        <f aca="false">IF(Q15&gt;=1,(U15*12+W15)-(Q15*12+S15)+1,"")</f>
        <v/>
      </c>
      <c r="AA15" s="485" t="s">
        <v>270</v>
      </c>
      <c r="AB15" s="486" t="str">
        <f aca="false">IFERROR(ROUNDDOWN(ROUND(L15*O15,0)*M15,0)*Z15,"")</f>
        <v/>
      </c>
      <c r="AC15" s="487" t="e">
        <f aca="false">IFERROR(ROUNDDOWN(ROUNDDOWN(ROUND(L15*VLOOKUP(K15,【参考】数式用!$A$4:$F$57,MATCH("処遇改善加算Ⅳ",【参考】数式用!$C$3:$F$3,0)+2,0),0)*M15,0)*Z15*0.5,0), "")),0),0),0))</f>
        <v>#N/A</v>
      </c>
      <c r="AD15" s="488"/>
      <c r="AE15" s="489"/>
      <c r="AF15" s="489"/>
      <c r="AG15" s="490"/>
      <c r="AH15" s="491"/>
      <c r="AI15" s="492"/>
      <c r="AJ15" s="492"/>
      <c r="AK15" s="493" t="e">
        <f aca="false">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#N/A</v>
      </c>
      <c r="AL15" s="494" t="e">
        <f aca="false">IF(OR(N15="",AN15="加算対象外"),"",IF(OR(AND(COUNTIF(AP15,"未入力")&gt;0,AD15=""),AND(COUNTIF(AQ15,"未入力")&gt;0,AE15=""),AND(COUNTIF(AN15:BE15,"AF列に色付け")&gt;0,AF15=""),AND(COUNTIF(AN15:BE15,"AG列に色付け")&gt;0,OR(AG15="",AG15=0)),AND(COUNTIF(AN15:BE15,"AH列に色付け")&gt;0,AH15=""),AND(COUNTIF(AN15:BE15,"AI列に色付け")&gt;0,AI15=""),AND(COUNTIF(AN15:BE15,"AJ列に色付け")&gt;0,AJ15="")),"！記入が必要な欄（オレンジ色のセル）に空欄があります。空欄を埋めてください。",""))</f>
        <v>#N/A</v>
      </c>
      <c r="AM15" s="495"/>
      <c r="AN15" s="496" t="e">
        <f aca="false">IFERROR(VLOOKUP(K15,【参考】数式用!$A$2:$N$57,14,FALSE),"")))</f>
        <v>#N/A</v>
      </c>
      <c r="AO15" s="496" t="e">
        <f aca="false">IF(AND(K15&lt;&gt;"",AN15="加算対象"),"N列に色付け","")</f>
        <v>#N/A</v>
      </c>
      <c r="AP15" s="239" t="e">
        <f aca="false">IF(AND(AC15&lt;&gt;0,AC15&lt;&gt;"",AN15="加算対象"),IF(AD15="○","入力済","未入力"),"")</f>
        <v>#N/A</v>
      </c>
      <c r="AQ15" s="239" t="str">
        <f aca="false">IF(AND(N15&lt;&gt;"", AE15="",AN15="加算対象"), "未入力", "入力済")</f>
        <v>入力済</v>
      </c>
      <c r="AR15" s="496" t="e">
        <f aca="false">IF(AND(N15&lt;&gt;"", N15&lt;&gt;"処遇改善加算Ⅳ",AN15="加算対象"),"AF列に色付け","")</f>
        <v>#N/A</v>
      </c>
      <c r="AS15" s="239" t="str">
        <f aca="false">IF(AND(N15&lt;&gt;"", N15&lt;&gt;"処遇改善加算Ⅳ", AF15=""), "未入力", "入力済")</f>
        <v>入力済</v>
      </c>
      <c r="AT15" s="239" t="str">
        <f aca="false">IF(OR(N15="処遇改善加算Ⅰ",N15="処遇改善加算Ⅱ"),"対象","")</f>
        <v/>
      </c>
      <c r="AU15" s="239" t="e">
        <f aca="false">IF(AND(AN15="加算対象",N15&lt;&gt;"処遇改善加算Ⅲ",N15&lt;&gt;"処遇改善加算Ⅳ", N15&lt;&gt;"", AT15&lt;&gt;"対象外"), 1,"")</f>
        <v>#N/A</v>
      </c>
      <c r="AV15" s="496" t="e">
        <f aca="false">IF(AND(AU15=1, OR(AG15=0,AG15=""),AN15="加算対象"),"AH列に色付け","")</f>
        <v>#N/A</v>
      </c>
      <c r="AW15" s="496" t="str">
        <f aca="false">IF(AND($AU15=1,$AV15="AH列に色付け",OR($AG15="",$AH15="")),"未入力",IF(AND($AU15=1,$AV15="",$AG15=""),"未入力","入力済"))</f>
        <v>入力済</v>
      </c>
      <c r="AX15" s="239" t="e">
        <f aca="false">IFERROR(VLOOKUP(K15,【参考】数式用!$AR$3:$AS$49,2, FALSE), "")))</f>
        <v>#N/A</v>
      </c>
      <c r="AY15" s="496" t="e">
        <f aca="false">IF(AND(AN15="加算対象",N15="処遇改善加算Ⅰ"),"AI列に色付け","")</f>
        <v>#N/A</v>
      </c>
      <c r="AZ15" s="496" t="str">
        <f aca="false">IF(AND(N15="処遇改善加算Ⅰ", AI15=""), "未入力","入力済")</f>
        <v>入力済</v>
      </c>
      <c r="BA15" s="239" t="e">
        <f aca="false">IFERROR(VLOOKUP(K15,【参考】数式用!$AX$3:$AY$56, 2, FALSE), "")))</f>
        <v>#N/A</v>
      </c>
      <c r="BB15" s="496" t="str">
        <f aca="false">IF(COUNTIF(AE15:AH15,"*令和８年度特例要件を*")&gt;0,"AJ列に色付け","")</f>
        <v/>
      </c>
      <c r="BC15" s="497" t="str">
        <f aca="false">IF(AND(COUNTIF(AE15:AH15,"*令和８年度特例要件を*")&gt;0,AJ15=""), "未入力","入力済")</f>
        <v>入力済</v>
      </c>
      <c r="BD15" s="496" t="str">
        <f aca="false">IF(BB15="AJ列に色付け","入力必要","")</f>
        <v/>
      </c>
      <c r="BE15" s="496" t="str">
        <f aca="false">G15</f>
        <v/>
      </c>
      <c r="BF15" s="369"/>
      <c r="BG15" s="369"/>
      <c r="BH15" s="500" t="e">
        <f aca="false">VLOOKUP(K15,【参考】数式用!$A$2:$O$57,15,FALSE))</f>
        <v>#N/A</v>
      </c>
      <c r="BI15" s="369"/>
      <c r="BJ15" s="369"/>
      <c r="BK15" s="369"/>
      <c r="BL15" s="369"/>
      <c r="BM15" s="369"/>
      <c r="BN15" s="369"/>
      <c r="BO15" s="371"/>
      <c r="BP15" s="385"/>
    </row>
    <row r="16" s="18" customFormat="true" ht="109.5" hidden="false" customHeight="true" outlineLevel="0" collapsed="false">
      <c r="A16" s="475" t="n">
        <v>5</v>
      </c>
      <c r="B16" s="476" t="str">
        <f aca="false">IF(基本情報入力シート!B44="","",基本情報入力シート!B44)</f>
        <v/>
      </c>
      <c r="C16" s="476"/>
      <c r="D16" s="476"/>
      <c r="E16" s="476"/>
      <c r="F16" s="476"/>
      <c r="G16" s="477" t="str">
        <f aca="false">IF(基本情報入力シート!L44="", "", 基本情報入力シート!L44)</f>
        <v/>
      </c>
      <c r="H16" s="477" t="str">
        <f aca="false">IF(基本情報入力シート!Q44="", "", 基本情報入力シート!Q44)</f>
        <v/>
      </c>
      <c r="I16" s="477" t="str">
        <f aca="false">IF(基本情報入力シート!V44="", "", 基本情報入力シート!V44)</f>
        <v/>
      </c>
      <c r="J16" s="477" t="str">
        <f aca="false">IF(基本情報入力シート!W44="", "", 基本情報入力シート!W44)</f>
        <v/>
      </c>
      <c r="K16" s="477" t="str">
        <f aca="false">IF(基本情報入力シート!Z44="", "", 基本情報入力シート!Z44)</f>
        <v/>
      </c>
      <c r="L16" s="478" t="str">
        <f aca="false">IF(基本情報入力シート!AF44=0, "",基本情報入力シート!AF44)</f>
        <v/>
      </c>
      <c r="M16" s="479" t="e">
        <f aca="false">IF(基本情報入力シート!AG44="","",基本情報入力シート!AG44)</f>
        <v>#N/A</v>
      </c>
      <c r="N16" s="480"/>
      <c r="O16" s="481" t="e">
        <f aca="false">IFERROR(VLOOKUP(K16,【参考】数式用!$A$2:$F$57,MATCH(N16,【参考】数式用!$C$3:$F$3,0)+2,0),"")))</f>
        <v>#N/A</v>
      </c>
      <c r="P16" s="482" t="s">
        <v>179</v>
      </c>
      <c r="Q16" s="483"/>
      <c r="R16" s="484" t="s">
        <v>180</v>
      </c>
      <c r="S16" s="483"/>
      <c r="T16" s="484" t="s">
        <v>268</v>
      </c>
      <c r="U16" s="483"/>
      <c r="V16" s="484" t="s">
        <v>180</v>
      </c>
      <c r="W16" s="483"/>
      <c r="X16" s="484" t="s">
        <v>181</v>
      </c>
      <c r="Y16" s="484" t="s">
        <v>269</v>
      </c>
      <c r="Z16" s="484" t="str">
        <f aca="false">IF(Q16&gt;=1,(U16*12+W16)-(Q16*12+S16)+1,"")</f>
        <v/>
      </c>
      <c r="AA16" s="485" t="s">
        <v>270</v>
      </c>
      <c r="AB16" s="486" t="str">
        <f aca="false">IFERROR(ROUNDDOWN(ROUND(L16*O16,0)*M16,0)*Z16,"")</f>
        <v/>
      </c>
      <c r="AC16" s="487" t="e">
        <f aca="false">IFERROR(ROUNDDOWN(ROUNDDOWN(ROUND(L16*VLOOKUP(K16,【参考】数式用!$A$4:$F$57,MATCH("処遇改善加算Ⅳ",【参考】数式用!$C$3:$F$3,0)+2,0),0)*M16,0)*Z16*0.5,0), "")),0),0),0))</f>
        <v>#N/A</v>
      </c>
      <c r="AD16" s="488"/>
      <c r="AE16" s="489"/>
      <c r="AF16" s="489"/>
      <c r="AG16" s="490"/>
      <c r="AH16" s="491"/>
      <c r="AI16" s="492"/>
      <c r="AJ16" s="492"/>
      <c r="AK16" s="493" t="e">
        <f aca="false">IF(AND(N16&lt;&gt;"", OR(U16&lt;&gt;8,W16&lt;&gt;5)),"！算定期間の終わりが令和８年５月になっていません。令和８年６月以降については別シートに記載してください。",
 IF(AND(AN16="加算対象外",N16&lt;&gt;""),"このサービスは、令和８年４月・５月は処遇改善加算の対象ではありません。記入しないでください。",""))</f>
        <v>#N/A</v>
      </c>
      <c r="AL16" s="494" t="e">
        <f aca="false">IF(OR(N16="",AN16="加算対象外"),"",IF(OR(AND(COUNTIF(AP16,"未入力")&gt;0,AD16=""),AND(COUNTIF(AQ16,"未入力")&gt;0,AE16=""),AND(COUNTIF(AN16:BE16,"AF列に色付け")&gt;0,AF16=""),AND(COUNTIF(AN16:BE16,"AG列に色付け")&gt;0,OR(AG16="",AG16=0)),AND(COUNTIF(AN16:BE16,"AH列に色付け")&gt;0,AH16=""),AND(COUNTIF(AN16:BE16,"AI列に色付け")&gt;0,AI16=""),AND(COUNTIF(AN16:BE16,"AJ列に色付け")&gt;0,AJ16="")),"！記入が必要な欄（オレンジ色のセル）に空欄があります。空欄を埋めてください。",""))</f>
        <v>#N/A</v>
      </c>
      <c r="AM16" s="495"/>
      <c r="AN16" s="496" t="e">
        <f aca="false">IFERROR(VLOOKUP(K16,【参考】数式用!$A$2:$N$57,14,FALSE),"")))</f>
        <v>#N/A</v>
      </c>
      <c r="AO16" s="496" t="e">
        <f aca="false">IF(AND(K16&lt;&gt;"",AN16="加算対象"),"N列に色付け","")</f>
        <v>#N/A</v>
      </c>
      <c r="AP16" s="239" t="e">
        <f aca="false">IF(AND(AC16&lt;&gt;0,AC16&lt;&gt;"",AN16="加算対象"),IF(AD16="○","入力済","未入力"),"")</f>
        <v>#N/A</v>
      </c>
      <c r="AQ16" s="239" t="str">
        <f aca="false">IF(AND(N16&lt;&gt;"", AE16="",AN16="加算対象"), "未入力", "入力済")</f>
        <v>入力済</v>
      </c>
      <c r="AR16" s="496" t="e">
        <f aca="false">IF(AND(N16&lt;&gt;"", N16&lt;&gt;"処遇改善加算Ⅳ",AN16="加算対象"),"AF列に色付け","")</f>
        <v>#N/A</v>
      </c>
      <c r="AS16" s="239" t="str">
        <f aca="false">IF(AND(N16&lt;&gt;"", N16&lt;&gt;"処遇改善加算Ⅳ", AF16=""), "未入力", "入力済")</f>
        <v>入力済</v>
      </c>
      <c r="AT16" s="239" t="str">
        <f aca="false">IF(OR(N16="処遇改善加算Ⅰ",N16="処遇改善加算Ⅱ"),"対象","")</f>
        <v/>
      </c>
      <c r="AU16" s="239" t="e">
        <f aca="false">IF(AND(AN16="加算対象",N16&lt;&gt;"処遇改善加算Ⅲ",N16&lt;&gt;"処遇改善加算Ⅳ", N16&lt;&gt;"", AT16&lt;&gt;"対象外"), 1,"")</f>
        <v>#N/A</v>
      </c>
      <c r="AV16" s="496" t="e">
        <f aca="false">IF(AND(AU16=1, OR(AG16=0,AG16=""),AN16="加算対象"),"AH列に色付け","")</f>
        <v>#N/A</v>
      </c>
      <c r="AW16" s="496" t="str">
        <f aca="false">IF(AND($AU16=1,$AV16="AH列に色付け",OR($AG16="",$AH16="")),"未入力",IF(AND($AU16=1,$AV16="",$AG16=""),"未入力","入力済"))</f>
        <v>入力済</v>
      </c>
      <c r="AX16" s="239" t="e">
        <f aca="false">IFERROR(VLOOKUP(K16,【参考】数式用!$AR$3:$AS$49,2, FALSE), "")))</f>
        <v>#N/A</v>
      </c>
      <c r="AY16" s="496" t="e">
        <f aca="false">IF(AND(AN16="加算対象",N16="処遇改善加算Ⅰ"),"AI列に色付け","")</f>
        <v>#N/A</v>
      </c>
      <c r="AZ16" s="496" t="str">
        <f aca="false">IF(AND(N16="処遇改善加算Ⅰ", AI16=""), "未入力","入力済")</f>
        <v>入力済</v>
      </c>
      <c r="BA16" s="239" t="e">
        <f aca="false">IFERROR(VLOOKUP(K16,【参考】数式用!$AX$3:$AY$56, 2, FALSE), "")))</f>
        <v>#N/A</v>
      </c>
      <c r="BB16" s="496" t="str">
        <f aca="false">IF(COUNTIF(AE16:AH16,"*令和８年度特例要件を*")&gt;0,"AJ列に色付け","")</f>
        <v/>
      </c>
      <c r="BC16" s="497" t="str">
        <f aca="false">IF(AND(COUNTIF(AE16:AH16,"*令和８年度特例要件を*")&gt;0,AJ16=""), "未入力","入力済")</f>
        <v>入力済</v>
      </c>
      <c r="BD16" s="496" t="str">
        <f aca="false">IF(BB16="AJ列に色付け","入力必要","")</f>
        <v/>
      </c>
      <c r="BE16" s="496" t="str">
        <f aca="false">G16</f>
        <v/>
      </c>
      <c r="BF16" s="369"/>
      <c r="BG16" s="369"/>
      <c r="BH16" s="500" t="e">
        <f aca="false">VLOOKUP(K16,【参考】数式用!$A$2:$O$57,15,FALSE))</f>
        <v>#N/A</v>
      </c>
      <c r="BI16" s="369"/>
      <c r="BJ16" s="369"/>
      <c r="BK16" s="369"/>
      <c r="BL16" s="369"/>
      <c r="BM16" s="369"/>
      <c r="BN16" s="369"/>
      <c r="BO16" s="371"/>
      <c r="BP16" s="385"/>
    </row>
    <row r="17" s="18" customFormat="true" ht="109.5" hidden="false" customHeight="true" outlineLevel="0" collapsed="false">
      <c r="A17" s="475" t="n">
        <v>6</v>
      </c>
      <c r="B17" s="476" t="str">
        <f aca="false">IF(基本情報入力シート!B45="","",基本情報入力シート!B45)</f>
        <v/>
      </c>
      <c r="C17" s="476"/>
      <c r="D17" s="476"/>
      <c r="E17" s="476"/>
      <c r="F17" s="476"/>
      <c r="G17" s="477" t="str">
        <f aca="false">IF(基本情報入力シート!L45="", "", 基本情報入力シート!L45)</f>
        <v/>
      </c>
      <c r="H17" s="477" t="str">
        <f aca="false">IF(基本情報入力シート!Q45="", "", 基本情報入力シート!Q45)</f>
        <v/>
      </c>
      <c r="I17" s="477" t="str">
        <f aca="false">IF(基本情報入力シート!V45="", "", 基本情報入力シート!V45)</f>
        <v/>
      </c>
      <c r="J17" s="477" t="str">
        <f aca="false">IF(基本情報入力シート!W45="", "", 基本情報入力シート!W45)</f>
        <v/>
      </c>
      <c r="K17" s="477" t="str">
        <f aca="false">IF(基本情報入力シート!Z45="", "", 基本情報入力シート!Z45)</f>
        <v/>
      </c>
      <c r="L17" s="478" t="str">
        <f aca="false">IF(基本情報入力シート!AF45=0, "",基本情報入力シート!AF45)</f>
        <v/>
      </c>
      <c r="M17" s="479" t="e">
        <f aca="false">IF(基本情報入力シート!AG45="","",基本情報入力シート!AG45)</f>
        <v>#N/A</v>
      </c>
      <c r="N17" s="480"/>
      <c r="O17" s="481" t="e">
        <f aca="false">IFERROR(VLOOKUP(K17,【参考】数式用!$A$2:$F$57,MATCH(N17,【参考】数式用!$C$3:$F$3,0)+2,0),"")))</f>
        <v>#N/A</v>
      </c>
      <c r="P17" s="482" t="s">
        <v>179</v>
      </c>
      <c r="Q17" s="483"/>
      <c r="R17" s="484" t="s">
        <v>180</v>
      </c>
      <c r="S17" s="483"/>
      <c r="T17" s="484" t="s">
        <v>268</v>
      </c>
      <c r="U17" s="483"/>
      <c r="V17" s="484" t="s">
        <v>180</v>
      </c>
      <c r="W17" s="483"/>
      <c r="X17" s="484" t="s">
        <v>181</v>
      </c>
      <c r="Y17" s="484" t="s">
        <v>269</v>
      </c>
      <c r="Z17" s="484" t="str">
        <f aca="false">IF(Q17&gt;=1,(U17*12+W17)-(Q17*12+S17)+1,"")</f>
        <v/>
      </c>
      <c r="AA17" s="485" t="s">
        <v>270</v>
      </c>
      <c r="AB17" s="486" t="str">
        <f aca="false">IFERROR(ROUNDDOWN(ROUND(L17*O17,0)*M17,0)*Z17,"")</f>
        <v/>
      </c>
      <c r="AC17" s="487" t="e">
        <f aca="false">IFERROR(ROUNDDOWN(ROUNDDOWN(ROUND(L17*VLOOKUP(K17,【参考】数式用!$A$4:$F$57,MATCH("処遇改善加算Ⅳ",【参考】数式用!$C$3:$F$3,0)+2,0),0)*M17,0)*Z17*0.5,0), "")),0),0),0))</f>
        <v>#N/A</v>
      </c>
      <c r="AD17" s="488"/>
      <c r="AE17" s="489"/>
      <c r="AF17" s="489"/>
      <c r="AG17" s="490"/>
      <c r="AH17" s="491"/>
      <c r="AI17" s="492"/>
      <c r="AJ17" s="492"/>
      <c r="AK17" s="493" t="e">
        <f aca="false">IF(AND(N17&lt;&gt;"", OR(U17&lt;&gt;8,W17&lt;&gt;5)),"！算定期間の終わりが令和８年５月になっていません。令和８年６月以降については別シートに記載してください。",
 IF(AND(AN17="加算対象外",N17&lt;&gt;""),"このサービスは、令和８年４月・５月は処遇改善加算の対象ではありません。記入しないでください。",""))</f>
        <v>#N/A</v>
      </c>
      <c r="AL17" s="494" t="e">
        <f aca="false">IF(OR(N17="",AN17="加算対象外"),"",IF(OR(AND(COUNTIF(AP17,"未入力")&gt;0,AD17=""),AND(COUNTIF(AQ17,"未入力")&gt;0,AE17=""),AND(COUNTIF(AN17:BE17,"AF列に色付け")&gt;0,AF17=""),AND(COUNTIF(AN17:BE17,"AG列に色付け")&gt;0,OR(AG17="",AG17=0)),AND(COUNTIF(AN17:BE17,"AH列に色付け")&gt;0,AH17=""),AND(COUNTIF(AN17:BE17,"AI列に色付け")&gt;0,AI17=""),AND(COUNTIF(AN17:BE17,"AJ列に色付け")&gt;0,AJ17="")),"！記入が必要な欄（オレンジ色のセル）に空欄があります。空欄を埋めてください。",""))</f>
        <v>#N/A</v>
      </c>
      <c r="AM17" s="495"/>
      <c r="AN17" s="496" t="e">
        <f aca="false">IFERROR(VLOOKUP(K17,【参考】数式用!$A$2:$N$57,14,FALSE),"")))</f>
        <v>#N/A</v>
      </c>
      <c r="AO17" s="496" t="e">
        <f aca="false">IF(AND(K17&lt;&gt;"",AN17="加算対象"),"N列に色付け","")</f>
        <v>#N/A</v>
      </c>
      <c r="AP17" s="239" t="e">
        <f aca="false">IF(AND(AC17&lt;&gt;0,AC17&lt;&gt;"",AN17="加算対象"),IF(AD17="○","入力済","未入力"),"")</f>
        <v>#N/A</v>
      </c>
      <c r="AQ17" s="239" t="str">
        <f aca="false">IF(AND(N17&lt;&gt;"", AE17="",AN17="加算対象"), "未入力", "入力済")</f>
        <v>入力済</v>
      </c>
      <c r="AR17" s="496" t="e">
        <f aca="false">IF(AND(N17&lt;&gt;"", N17&lt;&gt;"処遇改善加算Ⅳ",AN17="加算対象"),"AF列に色付け","")</f>
        <v>#N/A</v>
      </c>
      <c r="AS17" s="239" t="str">
        <f aca="false">IF(AND(N17&lt;&gt;"", N17&lt;&gt;"処遇改善加算Ⅳ", AF17=""), "未入力", "入力済")</f>
        <v>入力済</v>
      </c>
      <c r="AT17" s="239" t="str">
        <f aca="false">IF(OR(N17="処遇改善加算Ⅰ",N17="処遇改善加算Ⅱ"),"対象","")</f>
        <v/>
      </c>
      <c r="AU17" s="239" t="e">
        <f aca="false">IF(AND(AN17="加算対象",N17&lt;&gt;"処遇改善加算Ⅲ",N17&lt;&gt;"処遇改善加算Ⅳ", N17&lt;&gt;"", AT17&lt;&gt;"対象外"), 1,"")</f>
        <v>#N/A</v>
      </c>
      <c r="AV17" s="496" t="e">
        <f aca="false">IF(AND(AU17=1, OR(AG17=0,AG17=""),AN17="加算対象"),"AH列に色付け","")</f>
        <v>#N/A</v>
      </c>
      <c r="AW17" s="496" t="str">
        <f aca="false">IF(AND($AU17=1,$AV17="AH列に色付け",OR($AG17="",$AH17="")),"未入力",IF(AND($AU17=1,$AV17="",$AG17=""),"未入力","入力済"))</f>
        <v>入力済</v>
      </c>
      <c r="AX17" s="239" t="e">
        <f aca="false">IFERROR(VLOOKUP(K17,【参考】数式用!$AR$3:$AS$49,2, FALSE), "")))</f>
        <v>#N/A</v>
      </c>
      <c r="AY17" s="496" t="e">
        <f aca="false">IF(AND(AN17="加算対象",N17="処遇改善加算Ⅰ"),"AI列に色付け","")</f>
        <v>#N/A</v>
      </c>
      <c r="AZ17" s="496" t="str">
        <f aca="false">IF(AND(N17="処遇改善加算Ⅰ", AI17=""), "未入力","入力済")</f>
        <v>入力済</v>
      </c>
      <c r="BA17" s="239" t="e">
        <f aca="false">IFERROR(VLOOKUP(K17,【参考】数式用!$AX$3:$AY$56, 2, FALSE), "")))</f>
        <v>#N/A</v>
      </c>
      <c r="BB17" s="496" t="str">
        <f aca="false">IF(COUNTIF(AE17:AH17,"*令和８年度特例要件を*")&gt;0,"AJ列に色付け","")</f>
        <v/>
      </c>
      <c r="BC17" s="497" t="str">
        <f aca="false">IF(AND(COUNTIF(AE17:AH17,"*令和８年度特例要件を*")&gt;0,AJ17=""), "未入力","入力済")</f>
        <v>入力済</v>
      </c>
      <c r="BD17" s="496" t="str">
        <f aca="false">IF(BB17="AJ列に色付け","入力必要","")</f>
        <v/>
      </c>
      <c r="BE17" s="496" t="str">
        <f aca="false">G17</f>
        <v/>
      </c>
      <c r="BH17" s="500" t="e">
        <f aca="false">VLOOKUP(K17,【参考】数式用!$A$2:$O$57,15,FALSE))</f>
        <v>#N/A</v>
      </c>
    </row>
    <row r="18" s="18" customFormat="true" ht="109.5" hidden="false" customHeight="true" outlineLevel="0" collapsed="false">
      <c r="A18" s="475" t="n">
        <v>7</v>
      </c>
      <c r="B18" s="476" t="str">
        <f aca="false">IF(基本情報入力シート!B46="","",基本情報入力シート!B46)</f>
        <v/>
      </c>
      <c r="C18" s="476"/>
      <c r="D18" s="476"/>
      <c r="E18" s="476"/>
      <c r="F18" s="476"/>
      <c r="G18" s="477" t="str">
        <f aca="false">IF(基本情報入力シート!L46="", "", 基本情報入力シート!L46)</f>
        <v/>
      </c>
      <c r="H18" s="477" t="str">
        <f aca="false">IF(基本情報入力シート!Q46="", "", 基本情報入力シート!Q46)</f>
        <v/>
      </c>
      <c r="I18" s="477" t="str">
        <f aca="false">IF(基本情報入力シート!V46="", "", 基本情報入力シート!V46)</f>
        <v/>
      </c>
      <c r="J18" s="477" t="str">
        <f aca="false">IF(基本情報入力シート!W46="", "", 基本情報入力シート!W46)</f>
        <v/>
      </c>
      <c r="K18" s="477" t="str">
        <f aca="false">IF(基本情報入力シート!Z46="", "", 基本情報入力シート!Z46)</f>
        <v/>
      </c>
      <c r="L18" s="478" t="str">
        <f aca="false">IF(基本情報入力シート!AF46=0, "",基本情報入力シート!AF46)</f>
        <v/>
      </c>
      <c r="M18" s="479" t="e">
        <f aca="false">IF(基本情報入力シート!AG46="","",基本情報入力シート!AG46)</f>
        <v>#N/A</v>
      </c>
      <c r="N18" s="480"/>
      <c r="O18" s="481" t="e">
        <f aca="false">IFERROR(VLOOKUP(K18,【参考】数式用!$A$2:$F$57,MATCH(N18,【参考】数式用!$C$3:$F$3,0)+2,0),"")))</f>
        <v>#N/A</v>
      </c>
      <c r="P18" s="482" t="s">
        <v>179</v>
      </c>
      <c r="Q18" s="483"/>
      <c r="R18" s="484" t="s">
        <v>180</v>
      </c>
      <c r="S18" s="483"/>
      <c r="T18" s="484" t="s">
        <v>268</v>
      </c>
      <c r="U18" s="483"/>
      <c r="V18" s="484" t="s">
        <v>180</v>
      </c>
      <c r="W18" s="483"/>
      <c r="X18" s="484" t="s">
        <v>181</v>
      </c>
      <c r="Y18" s="484" t="s">
        <v>269</v>
      </c>
      <c r="Z18" s="484" t="str">
        <f aca="false">IF(Q18&gt;=1,(U18*12+W18)-(Q18*12+S18)+1,"")</f>
        <v/>
      </c>
      <c r="AA18" s="485" t="s">
        <v>270</v>
      </c>
      <c r="AB18" s="486" t="str">
        <f aca="false">IFERROR(ROUNDDOWN(ROUND(L18*O18,0)*M18,0)*Z18,"")</f>
        <v/>
      </c>
      <c r="AC18" s="487" t="e">
        <f aca="false">IFERROR(ROUNDDOWN(ROUNDDOWN(ROUND(L18*VLOOKUP(K18,【参考】数式用!$A$4:$F$57,MATCH("処遇改善加算Ⅳ",【参考】数式用!$C$3:$F$3,0)+2,0),0)*M18,0)*Z18*0.5,0), "")),0),0),0))</f>
        <v>#N/A</v>
      </c>
      <c r="AD18" s="488"/>
      <c r="AE18" s="489"/>
      <c r="AF18" s="489"/>
      <c r="AG18" s="490"/>
      <c r="AH18" s="491"/>
      <c r="AI18" s="492"/>
      <c r="AJ18" s="492"/>
      <c r="AK18" s="493" t="e">
        <f aca="false">IF(AND(N18&lt;&gt;"", OR(U18&lt;&gt;8,W18&lt;&gt;5)),"！算定期間の終わりが令和８年５月になっていません。令和８年６月以降については別シートに記載してください。",
 IF(AND(AN18="加算対象外",N18&lt;&gt;""),"このサービスは、令和８年４月・５月は処遇改善加算の対象ではありません。記入しないでください。",""))</f>
        <v>#N/A</v>
      </c>
      <c r="AL18" s="494" t="e">
        <f aca="false">IF(OR(N18="",AN18="加算対象外"),"",IF(OR(AND(COUNTIF(AP18,"未入力")&gt;0,AD18=""),AND(COUNTIF(AQ18,"未入力")&gt;0,AE18=""),AND(COUNTIF(AN18:BE18,"AF列に色付け")&gt;0,AF18=""),AND(COUNTIF(AN18:BE18,"AG列に色付け")&gt;0,OR(AG18="",AG18=0)),AND(COUNTIF(AN18:BE18,"AH列に色付け")&gt;0,AH18=""),AND(COUNTIF(AN18:BE18,"AI列に色付け")&gt;0,AI18=""),AND(COUNTIF(AN18:BE18,"AJ列に色付け")&gt;0,AJ18="")),"！記入が必要な欄（オレンジ色のセル）に空欄があります。空欄を埋めてください。",""))</f>
        <v>#N/A</v>
      </c>
      <c r="AM18" s="495"/>
      <c r="AN18" s="496" t="e">
        <f aca="false">IFERROR(VLOOKUP(K18,【参考】数式用!$A$2:$N$57,14,FALSE),"")))</f>
        <v>#N/A</v>
      </c>
      <c r="AO18" s="496" t="e">
        <f aca="false">IF(AND(K18&lt;&gt;"",AN18="加算対象"),"N列に色付け","")</f>
        <v>#N/A</v>
      </c>
      <c r="AP18" s="239" t="e">
        <f aca="false">IF(AND(AC18&lt;&gt;0,AC18&lt;&gt;"",AN18="加算対象"),IF(AD18="○","入力済","未入力"),"")</f>
        <v>#N/A</v>
      </c>
      <c r="AQ18" s="239" t="str">
        <f aca="false">IF(AND(N18&lt;&gt;"", AE18="",AN18="加算対象"), "未入力", "入力済")</f>
        <v>入力済</v>
      </c>
      <c r="AR18" s="496" t="e">
        <f aca="false">IF(AND(N18&lt;&gt;"", N18&lt;&gt;"処遇改善加算Ⅳ",AN18="加算対象"),"AF列に色付け","")</f>
        <v>#N/A</v>
      </c>
      <c r="AS18" s="239" t="str">
        <f aca="false">IF(AND(N18&lt;&gt;"", N18&lt;&gt;"処遇改善加算Ⅳ", AF18=""), "未入力", "入力済")</f>
        <v>入力済</v>
      </c>
      <c r="AT18" s="239" t="str">
        <f aca="false">IF(OR(N18="処遇改善加算Ⅰ",N18="処遇改善加算Ⅱ"),"対象","")</f>
        <v/>
      </c>
      <c r="AU18" s="239" t="e">
        <f aca="false">IF(AND(AN18="加算対象",N18&lt;&gt;"処遇改善加算Ⅲ",N18&lt;&gt;"処遇改善加算Ⅳ", N18&lt;&gt;"", AT18&lt;&gt;"対象外"), 1,"")</f>
        <v>#N/A</v>
      </c>
      <c r="AV18" s="496" t="e">
        <f aca="false">IF(AND(AU18=1, OR(AG18=0,AG18=""),AN18="加算対象"),"AH列に色付け","")</f>
        <v>#N/A</v>
      </c>
      <c r="AW18" s="496" t="str">
        <f aca="false">IF(AND($AU18=1,$AV18="AH列に色付け",OR($AG18="",$AH18="")),"未入力",IF(AND($AU18=1,$AV18="",$AG18=""),"未入力","入力済"))</f>
        <v>入力済</v>
      </c>
      <c r="AX18" s="239" t="e">
        <f aca="false">IFERROR(VLOOKUP(K18,【参考】数式用!$AR$3:$AS$49,2, FALSE), "")))</f>
        <v>#N/A</v>
      </c>
      <c r="AY18" s="496" t="e">
        <f aca="false">IF(AND(AN18="加算対象",N18="処遇改善加算Ⅰ"),"AI列に色付け","")</f>
        <v>#N/A</v>
      </c>
      <c r="AZ18" s="496" t="str">
        <f aca="false">IF(AND(N18="処遇改善加算Ⅰ", AI18=""), "未入力","入力済")</f>
        <v>入力済</v>
      </c>
      <c r="BA18" s="239" t="e">
        <f aca="false">IFERROR(VLOOKUP(K18,【参考】数式用!$AX$3:$AY$56, 2, FALSE), "")))</f>
        <v>#N/A</v>
      </c>
      <c r="BB18" s="496" t="str">
        <f aca="false">IF(COUNTIF(AE18:AH18,"*令和８年度特例要件を*")&gt;0,"AJ列に色付け","")</f>
        <v/>
      </c>
      <c r="BC18" s="497" t="str">
        <f aca="false">IF(AND(COUNTIF(AE18:AH18,"*令和８年度特例要件を*")&gt;0,AJ18=""), "未入力","入力済")</f>
        <v>入力済</v>
      </c>
      <c r="BD18" s="496" t="str">
        <f aca="false">IF(BB18="AJ列に色付け","入力必要","")</f>
        <v/>
      </c>
      <c r="BE18" s="496" t="str">
        <f aca="false">G18</f>
        <v/>
      </c>
      <c r="BH18" s="500" t="e">
        <f aca="false">VLOOKUP(K18,【参考】数式用!$A$2:$O$57,15,FALSE))</f>
        <v>#N/A</v>
      </c>
    </row>
    <row r="19" s="18" customFormat="true" ht="109.5" hidden="false" customHeight="true" outlineLevel="0" collapsed="false">
      <c r="A19" s="475" t="n">
        <v>8</v>
      </c>
      <c r="B19" s="476" t="str">
        <f aca="false">IF(基本情報入力シート!B47="","",基本情報入力シート!B47)</f>
        <v/>
      </c>
      <c r="C19" s="476"/>
      <c r="D19" s="476"/>
      <c r="E19" s="476"/>
      <c r="F19" s="476"/>
      <c r="G19" s="477" t="str">
        <f aca="false">IF(基本情報入力シート!L47="", "", 基本情報入力シート!L47)</f>
        <v/>
      </c>
      <c r="H19" s="477" t="str">
        <f aca="false">IF(基本情報入力シート!Q47="", "", 基本情報入力シート!Q47)</f>
        <v/>
      </c>
      <c r="I19" s="477" t="str">
        <f aca="false">IF(基本情報入力シート!V47="", "", 基本情報入力シート!V47)</f>
        <v/>
      </c>
      <c r="J19" s="477" t="str">
        <f aca="false">IF(基本情報入力シート!W47="", "", 基本情報入力シート!W47)</f>
        <v/>
      </c>
      <c r="K19" s="477" t="str">
        <f aca="false">IF(基本情報入力シート!Z47="", "", 基本情報入力シート!Z47)</f>
        <v/>
      </c>
      <c r="L19" s="478" t="str">
        <f aca="false">IF(基本情報入力シート!AF47=0, "",基本情報入力シート!AF47)</f>
        <v/>
      </c>
      <c r="M19" s="479" t="e">
        <f aca="false">IF(基本情報入力シート!AG47="","",基本情報入力シート!AG47)</f>
        <v>#N/A</v>
      </c>
      <c r="N19" s="480"/>
      <c r="O19" s="481" t="e">
        <f aca="false">IFERROR(VLOOKUP(K19,【参考】数式用!$A$2:$F$57,MATCH(N19,【参考】数式用!$C$3:$F$3,0)+2,0),"")))</f>
        <v>#N/A</v>
      </c>
      <c r="P19" s="482" t="s">
        <v>179</v>
      </c>
      <c r="Q19" s="483"/>
      <c r="R19" s="484" t="s">
        <v>180</v>
      </c>
      <c r="S19" s="483"/>
      <c r="T19" s="484" t="s">
        <v>268</v>
      </c>
      <c r="U19" s="483"/>
      <c r="V19" s="484" t="s">
        <v>180</v>
      </c>
      <c r="W19" s="483"/>
      <c r="X19" s="484" t="s">
        <v>181</v>
      </c>
      <c r="Y19" s="484" t="s">
        <v>269</v>
      </c>
      <c r="Z19" s="484" t="str">
        <f aca="false">IF(Q19&gt;=1,(U19*12+W19)-(Q19*12+S19)+1,"")</f>
        <v/>
      </c>
      <c r="AA19" s="485" t="s">
        <v>270</v>
      </c>
      <c r="AB19" s="486" t="str">
        <f aca="false">IFERROR(ROUNDDOWN(ROUND(L19*O19,0)*M19,0)*Z19,"")</f>
        <v/>
      </c>
      <c r="AC19" s="487" t="e">
        <f aca="false">IFERROR(ROUNDDOWN(ROUNDDOWN(ROUND(L19*VLOOKUP(K19,【参考】数式用!$A$4:$F$57,MATCH("処遇改善加算Ⅳ",【参考】数式用!$C$3:$F$3,0)+2,0),0)*M19,0)*Z19*0.5,0), "")),0),0),0))</f>
        <v>#N/A</v>
      </c>
      <c r="AD19" s="488"/>
      <c r="AE19" s="489"/>
      <c r="AF19" s="489"/>
      <c r="AG19" s="490"/>
      <c r="AH19" s="491"/>
      <c r="AI19" s="492"/>
      <c r="AJ19" s="492"/>
      <c r="AK19" s="493" t="e">
        <f aca="false">IF(AND(N19&lt;&gt;"", OR(U19&lt;&gt;8,W19&lt;&gt;5)),"！算定期間の終わりが令和８年５月になっていません。令和８年６月以降については別シートに記載してください。",
 IF(AND(AN19="加算対象外",N19&lt;&gt;""),"このサービスは、令和８年４月・５月は処遇改善加算の対象ではありません。記入しないでください。",""))</f>
        <v>#N/A</v>
      </c>
      <c r="AL19" s="494" t="e">
        <f aca="false">IF(OR(N19="",AN19="加算対象外"),"",IF(OR(AND(COUNTIF(AP19,"未入力")&gt;0,AD19=""),AND(COUNTIF(AQ19,"未入力")&gt;0,AE19=""),AND(COUNTIF(AN19:BE19,"AF列に色付け")&gt;0,AF19=""),AND(COUNTIF(AN19:BE19,"AG列に色付け")&gt;0,OR(AG19="",AG19=0)),AND(COUNTIF(AN19:BE19,"AH列に色付け")&gt;0,AH19=""),AND(COUNTIF(AN19:BE19,"AI列に色付け")&gt;0,AI19=""),AND(COUNTIF(AN19:BE19,"AJ列に色付け")&gt;0,AJ19="")),"！記入が必要な欄（オレンジ色のセル）に空欄があります。空欄を埋めてください。",""))</f>
        <v>#N/A</v>
      </c>
      <c r="AM19" s="495"/>
      <c r="AN19" s="496" t="e">
        <f aca="false">IFERROR(VLOOKUP(K19,【参考】数式用!$A$2:$N$57,14,FALSE),"")))</f>
        <v>#N/A</v>
      </c>
      <c r="AO19" s="496" t="e">
        <f aca="false">IF(AND(K19&lt;&gt;"",AN19="加算対象"),"N列に色付け","")</f>
        <v>#N/A</v>
      </c>
      <c r="AP19" s="239" t="e">
        <f aca="false">IF(AND(AC19&lt;&gt;0,AC19&lt;&gt;"",AN19="加算対象"),IF(AD19="○","入力済","未入力"),"")</f>
        <v>#N/A</v>
      </c>
      <c r="AQ19" s="239" t="str">
        <f aca="false">IF(AND(N19&lt;&gt;"", AE19="",AN19="加算対象"), "未入力", "入力済")</f>
        <v>入力済</v>
      </c>
      <c r="AR19" s="496" t="e">
        <f aca="false">IF(AND(N19&lt;&gt;"", N19&lt;&gt;"処遇改善加算Ⅳ",AN19="加算対象"),"AF列に色付け","")</f>
        <v>#N/A</v>
      </c>
      <c r="AS19" s="239" t="str">
        <f aca="false">IF(AND(N19&lt;&gt;"", N19&lt;&gt;"処遇改善加算Ⅳ", AF19=""), "未入力", "入力済")</f>
        <v>入力済</v>
      </c>
      <c r="AT19" s="239" t="str">
        <f aca="false">IF(OR(N19="処遇改善加算Ⅰ",N19="処遇改善加算Ⅱ"),"対象","")</f>
        <v/>
      </c>
      <c r="AU19" s="239" t="e">
        <f aca="false">IF(AND(AN19="加算対象",N19&lt;&gt;"処遇改善加算Ⅲ",N19&lt;&gt;"処遇改善加算Ⅳ", N19&lt;&gt;"", AT19&lt;&gt;"対象外"), 1,"")</f>
        <v>#N/A</v>
      </c>
      <c r="AV19" s="496" t="e">
        <f aca="false">IF(AND(AU19=1, OR(AG19=0,AG19=""),AN19="加算対象"),"AH列に色付け","")</f>
        <v>#N/A</v>
      </c>
      <c r="AW19" s="496" t="str">
        <f aca="false">IF(AND($AU19=1,$AV19="AH列に色付け",OR($AG19="",$AH19="")),"未入力",IF(AND($AU19=1,$AV19="",$AG19=""),"未入力","入力済"))</f>
        <v>入力済</v>
      </c>
      <c r="AX19" s="239" t="e">
        <f aca="false">IFERROR(VLOOKUP(K19,【参考】数式用!$AR$3:$AS$49,2, FALSE), "")))</f>
        <v>#N/A</v>
      </c>
      <c r="AY19" s="496" t="e">
        <f aca="false">IF(AND(AN19="加算対象",N19="処遇改善加算Ⅰ"),"AI列に色付け","")</f>
        <v>#N/A</v>
      </c>
      <c r="AZ19" s="496" t="str">
        <f aca="false">IF(AND(N19="処遇改善加算Ⅰ", AI19=""), "未入力","入力済")</f>
        <v>入力済</v>
      </c>
      <c r="BA19" s="239" t="e">
        <f aca="false">IFERROR(VLOOKUP(K19,【参考】数式用!$AX$3:$AY$56, 2, FALSE), "")))</f>
        <v>#N/A</v>
      </c>
      <c r="BB19" s="496" t="str">
        <f aca="false">IF(COUNTIF(AE19:AH19,"*令和８年度特例要件を*")&gt;0,"AJ列に色付け","")</f>
        <v/>
      </c>
      <c r="BC19" s="497" t="str">
        <f aca="false">IF(AND(COUNTIF(AE19:AH19,"*令和８年度特例要件を*")&gt;0,AJ19=""), "未入力","入力済")</f>
        <v>入力済</v>
      </c>
      <c r="BD19" s="496" t="str">
        <f aca="false">IF(BB19="AJ列に色付け","入力必要","")</f>
        <v/>
      </c>
      <c r="BE19" s="496" t="str">
        <f aca="false">G19</f>
        <v/>
      </c>
      <c r="BH19" s="500" t="e">
        <f aca="false">VLOOKUP(K19,【参考】数式用!$A$2:$O$57,15,FALSE))</f>
        <v>#N/A</v>
      </c>
    </row>
    <row r="20" s="18" customFormat="true" ht="109.5" hidden="false" customHeight="true" outlineLevel="0" collapsed="false">
      <c r="A20" s="475" t="n">
        <v>9</v>
      </c>
      <c r="B20" s="476" t="str">
        <f aca="false">IF(基本情報入力シート!B48="","",基本情報入力シート!B48)</f>
        <v/>
      </c>
      <c r="C20" s="476"/>
      <c r="D20" s="476"/>
      <c r="E20" s="476"/>
      <c r="F20" s="476"/>
      <c r="G20" s="477" t="str">
        <f aca="false">IF(基本情報入力シート!L48="", "", 基本情報入力シート!L48)</f>
        <v/>
      </c>
      <c r="H20" s="477" t="str">
        <f aca="false">IF(基本情報入力シート!Q48="", "", 基本情報入力シート!Q48)</f>
        <v/>
      </c>
      <c r="I20" s="477" t="str">
        <f aca="false">IF(基本情報入力シート!V48="", "", 基本情報入力シート!V48)</f>
        <v/>
      </c>
      <c r="J20" s="477" t="str">
        <f aca="false">IF(基本情報入力シート!W48="", "", 基本情報入力シート!W48)</f>
        <v/>
      </c>
      <c r="K20" s="477" t="str">
        <f aca="false">IF(基本情報入力シート!Z48="", "", 基本情報入力シート!Z48)</f>
        <v/>
      </c>
      <c r="L20" s="478" t="str">
        <f aca="false">IF(基本情報入力シート!AF48=0, "",基本情報入力シート!AF48)</f>
        <v/>
      </c>
      <c r="M20" s="479" t="e">
        <f aca="false">IF(基本情報入力シート!AG48="","",基本情報入力シート!AG48)</f>
        <v>#N/A</v>
      </c>
      <c r="N20" s="480"/>
      <c r="O20" s="481" t="e">
        <f aca="false">IFERROR(VLOOKUP(K20,【参考】数式用!$A$2:$F$57,MATCH(N20,【参考】数式用!$C$3:$F$3,0)+2,0),"")))</f>
        <v>#N/A</v>
      </c>
      <c r="P20" s="482" t="s">
        <v>179</v>
      </c>
      <c r="Q20" s="483"/>
      <c r="R20" s="484" t="s">
        <v>180</v>
      </c>
      <c r="S20" s="483"/>
      <c r="T20" s="484" t="s">
        <v>268</v>
      </c>
      <c r="U20" s="483"/>
      <c r="V20" s="484" t="s">
        <v>180</v>
      </c>
      <c r="W20" s="483"/>
      <c r="X20" s="484" t="s">
        <v>181</v>
      </c>
      <c r="Y20" s="484" t="s">
        <v>269</v>
      </c>
      <c r="Z20" s="484" t="str">
        <f aca="false">IF(Q20&gt;=1,(U20*12+W20)-(Q20*12+S20)+1,"")</f>
        <v/>
      </c>
      <c r="AA20" s="485" t="s">
        <v>270</v>
      </c>
      <c r="AB20" s="486" t="str">
        <f aca="false">IFERROR(ROUNDDOWN(ROUND(L20*O20,0)*M20,0)*Z20,"")</f>
        <v/>
      </c>
      <c r="AC20" s="487" t="e">
        <f aca="false">IFERROR(ROUNDDOWN(ROUNDDOWN(ROUND(L20*VLOOKUP(K20,【参考】数式用!$A$4:$F$57,MATCH("処遇改善加算Ⅳ",【参考】数式用!$C$3:$F$3,0)+2,0),0)*M20,0)*Z20*0.5,0), "")),0),0),0))</f>
        <v>#N/A</v>
      </c>
      <c r="AD20" s="488"/>
      <c r="AE20" s="489"/>
      <c r="AF20" s="489"/>
      <c r="AG20" s="490"/>
      <c r="AH20" s="491"/>
      <c r="AI20" s="492"/>
      <c r="AJ20" s="492"/>
      <c r="AK20" s="493" t="e">
        <f aca="false">IF(AND(N20&lt;&gt;"", OR(U20&lt;&gt;8,W20&lt;&gt;5)),"！算定期間の終わりが令和８年５月になっていません。令和８年６月以降については別シートに記載してください。",
 IF(AND(AN20="加算対象外",N20&lt;&gt;""),"このサービスは、令和８年４月・５月は処遇改善加算の対象ではありません。記入しないでください。",""))</f>
        <v>#N/A</v>
      </c>
      <c r="AL20" s="494" t="e">
        <f aca="false">IF(OR(N20="",AN20="加算対象外"),"",IF(OR(AND(COUNTIF(AP20,"未入力")&gt;0,AD20=""),AND(COUNTIF(AQ20,"未入力")&gt;0,AE20=""),AND(COUNTIF(AN20:BE20,"AF列に色付け")&gt;0,AF20=""),AND(COUNTIF(AN20:BE20,"AG列に色付け")&gt;0,OR(AG20="",AG20=0)),AND(COUNTIF(AN20:BE20,"AH列に色付け")&gt;0,AH20=""),AND(COUNTIF(AN20:BE20,"AI列に色付け")&gt;0,AI20=""),AND(COUNTIF(AN20:BE20,"AJ列に色付け")&gt;0,AJ20="")),"！記入が必要な欄（オレンジ色のセル）に空欄があります。空欄を埋めてください。",""))</f>
        <v>#N/A</v>
      </c>
      <c r="AM20" s="495"/>
      <c r="AN20" s="496" t="e">
        <f aca="false">IFERROR(VLOOKUP(K20,【参考】数式用!$A$2:$N$57,14,FALSE),"")))</f>
        <v>#N/A</v>
      </c>
      <c r="AO20" s="496" t="e">
        <f aca="false">IF(AND(K20&lt;&gt;"",AN20="加算対象"),"N列に色付け","")</f>
        <v>#N/A</v>
      </c>
      <c r="AP20" s="239" t="e">
        <f aca="false">IF(AND(AC20&lt;&gt;0,AC20&lt;&gt;"",AN20="加算対象"),IF(AD20="○","入力済","未入力"),"")</f>
        <v>#N/A</v>
      </c>
      <c r="AQ20" s="239" t="str">
        <f aca="false">IF(AND(N20&lt;&gt;"", AE20="",AN20="加算対象"), "未入力", "入力済")</f>
        <v>入力済</v>
      </c>
      <c r="AR20" s="496" t="e">
        <f aca="false">IF(AND(N20&lt;&gt;"", N20&lt;&gt;"処遇改善加算Ⅳ",AN20="加算対象"),"AF列に色付け","")</f>
        <v>#N/A</v>
      </c>
      <c r="AS20" s="239" t="str">
        <f aca="false">IF(AND(N20&lt;&gt;"", N20&lt;&gt;"処遇改善加算Ⅳ", AF20=""), "未入力", "入力済")</f>
        <v>入力済</v>
      </c>
      <c r="AT20" s="239" t="str">
        <f aca="false">IF(OR(N20="処遇改善加算Ⅰ",N20="処遇改善加算Ⅱ"),"対象","")</f>
        <v/>
      </c>
      <c r="AU20" s="239" t="e">
        <f aca="false">IF(AND(AN20="加算対象",N20&lt;&gt;"処遇改善加算Ⅲ",N20&lt;&gt;"処遇改善加算Ⅳ", N20&lt;&gt;"", AT20&lt;&gt;"対象外"), 1,"")</f>
        <v>#N/A</v>
      </c>
      <c r="AV20" s="496" t="e">
        <f aca="false">IF(AND(AU20=1, OR(AG20=0,AG20=""),AN20="加算対象"),"AH列に色付け","")</f>
        <v>#N/A</v>
      </c>
      <c r="AW20" s="496" t="str">
        <f aca="false">IF(AND($AU20=1,$AV20="AH列に色付け",OR($AG20="",$AH20="")),"未入力",IF(AND($AU20=1,$AV20="",$AG20=""),"未入力","入力済"))</f>
        <v>入力済</v>
      </c>
      <c r="AX20" s="239" t="e">
        <f aca="false">IFERROR(VLOOKUP(K20,【参考】数式用!$AR$3:$AS$49,2, FALSE), "")))</f>
        <v>#N/A</v>
      </c>
      <c r="AY20" s="496" t="e">
        <f aca="false">IF(AND(AN20="加算対象",N20="処遇改善加算Ⅰ"),"AI列に色付け","")</f>
        <v>#N/A</v>
      </c>
      <c r="AZ20" s="496" t="str">
        <f aca="false">IF(AND(N20="処遇改善加算Ⅰ", AI20=""), "未入力","入力済")</f>
        <v>入力済</v>
      </c>
      <c r="BA20" s="239" t="e">
        <f aca="false">IFERROR(VLOOKUP(K20,【参考】数式用!$AX$3:$AY$56, 2, FALSE), "")))</f>
        <v>#N/A</v>
      </c>
      <c r="BB20" s="496" t="str">
        <f aca="false">IF(COUNTIF(AE20:AH20,"*令和８年度特例要件を*")&gt;0,"AJ列に色付け","")</f>
        <v/>
      </c>
      <c r="BC20" s="497" t="str">
        <f aca="false">IF(AND(COUNTIF(AE20:AH20,"*令和８年度特例要件を*")&gt;0,AJ20=""), "未入力","入力済")</f>
        <v>入力済</v>
      </c>
      <c r="BD20" s="496" t="str">
        <f aca="false">IF(BB20="AJ列に色付け","入力必要","")</f>
        <v/>
      </c>
      <c r="BE20" s="496" t="str">
        <f aca="false">G20</f>
        <v/>
      </c>
      <c r="BH20" s="500" t="e">
        <f aca="false">VLOOKUP(K20,【参考】数式用!$A$2:$O$57,15,FALSE))</f>
        <v>#N/A</v>
      </c>
    </row>
    <row r="21" s="18" customFormat="true" ht="109.5" hidden="false" customHeight="true" outlineLevel="0" collapsed="false">
      <c r="A21" s="475" t="n">
        <v>10</v>
      </c>
      <c r="B21" s="476" t="str">
        <f aca="false">IF(基本情報入力シート!B49="","",基本情報入力シート!B49)</f>
        <v/>
      </c>
      <c r="C21" s="476"/>
      <c r="D21" s="476"/>
      <c r="E21" s="476"/>
      <c r="F21" s="476"/>
      <c r="G21" s="477" t="str">
        <f aca="false">IF(基本情報入力シート!L49="", "", 基本情報入力シート!L49)</f>
        <v/>
      </c>
      <c r="H21" s="477" t="str">
        <f aca="false">IF(基本情報入力シート!Q49="", "", 基本情報入力シート!Q49)</f>
        <v/>
      </c>
      <c r="I21" s="477" t="str">
        <f aca="false">IF(基本情報入力シート!V49="", "", 基本情報入力シート!V49)</f>
        <v/>
      </c>
      <c r="J21" s="477" t="str">
        <f aca="false">IF(基本情報入力シート!W49="", "", 基本情報入力シート!W49)</f>
        <v/>
      </c>
      <c r="K21" s="477" t="str">
        <f aca="false">IF(基本情報入力シート!Z49="", "", 基本情報入力シート!Z49)</f>
        <v/>
      </c>
      <c r="L21" s="478" t="str">
        <f aca="false">IF(基本情報入力シート!AF49=0, "",基本情報入力シート!AF49)</f>
        <v/>
      </c>
      <c r="M21" s="479" t="e">
        <f aca="false">IF(基本情報入力シート!AG49="","",基本情報入力シート!AG49)</f>
        <v>#N/A</v>
      </c>
      <c r="N21" s="480"/>
      <c r="O21" s="481" t="e">
        <f aca="false">IFERROR(VLOOKUP(K21,【参考】数式用!$A$2:$F$57,MATCH(N21,【参考】数式用!$C$3:$F$3,0)+2,0),"")))</f>
        <v>#N/A</v>
      </c>
      <c r="P21" s="482" t="s">
        <v>179</v>
      </c>
      <c r="Q21" s="483"/>
      <c r="R21" s="484" t="s">
        <v>180</v>
      </c>
      <c r="S21" s="483"/>
      <c r="T21" s="484" t="s">
        <v>268</v>
      </c>
      <c r="U21" s="483"/>
      <c r="V21" s="484" t="s">
        <v>180</v>
      </c>
      <c r="W21" s="483"/>
      <c r="X21" s="484" t="s">
        <v>181</v>
      </c>
      <c r="Y21" s="484" t="s">
        <v>269</v>
      </c>
      <c r="Z21" s="484" t="str">
        <f aca="false">IF(Q21&gt;=1,(U21*12+W21)-(Q21*12+S21)+1,"")</f>
        <v/>
      </c>
      <c r="AA21" s="485" t="s">
        <v>270</v>
      </c>
      <c r="AB21" s="486" t="str">
        <f aca="false">IFERROR(ROUNDDOWN(ROUND(L21*O21,0)*M21,0)*Z21,"")</f>
        <v/>
      </c>
      <c r="AC21" s="487" t="e">
        <f aca="false">IFERROR(ROUNDDOWN(ROUNDDOWN(ROUND(L21*VLOOKUP(K21,【参考】数式用!$A$4:$F$57,MATCH("処遇改善加算Ⅳ",【参考】数式用!$C$3:$F$3,0)+2,0),0)*M21,0)*Z21*0.5,0), "")),0),0),0))</f>
        <v>#N/A</v>
      </c>
      <c r="AD21" s="488"/>
      <c r="AE21" s="489"/>
      <c r="AF21" s="489"/>
      <c r="AG21" s="490"/>
      <c r="AH21" s="491"/>
      <c r="AI21" s="492"/>
      <c r="AJ21" s="492"/>
      <c r="AK21" s="493" t="e">
        <f aca="false">IF(AND(N21&lt;&gt;"", OR(U21&lt;&gt;8,W21&lt;&gt;5)),"！算定期間の終わりが令和８年５月になっていません。令和８年６月以降については別シートに記載してください。",
 IF(AND(AN21="加算対象外",N21&lt;&gt;""),"このサービスは、令和８年４月・５月は処遇改善加算の対象ではありません。記入しないでください。",""))</f>
        <v>#N/A</v>
      </c>
      <c r="AL21" s="494" t="e">
        <f aca="false">IF(OR(N21="",AN21="加算対象外"),"",IF(OR(AND(COUNTIF(AP21,"未入力")&gt;0,AD21=""),AND(COUNTIF(AQ21,"未入力")&gt;0,AE21=""),AND(COUNTIF(AN21:BE21,"AF列に色付け")&gt;0,AF21=""),AND(COUNTIF(AN21:BE21,"AG列に色付け")&gt;0,OR(AG21="",AG21=0)),AND(COUNTIF(AN21:BE21,"AH列に色付け")&gt;0,AH21=""),AND(COUNTIF(AN21:BE21,"AI列に色付け")&gt;0,AI21=""),AND(COUNTIF(AN21:BE21,"AJ列に色付け")&gt;0,AJ21="")),"！記入が必要な欄（オレンジ色のセル）に空欄があります。空欄を埋めてください。",""))</f>
        <v>#N/A</v>
      </c>
      <c r="AM21" s="495"/>
      <c r="AN21" s="496" t="e">
        <f aca="false">IFERROR(VLOOKUP(K21,【参考】数式用!$A$2:$N$57,14,FALSE),"")))</f>
        <v>#N/A</v>
      </c>
      <c r="AO21" s="496" t="e">
        <f aca="false">IF(AND(K21&lt;&gt;"",AN21="加算対象"),"N列に色付け","")</f>
        <v>#N/A</v>
      </c>
      <c r="AP21" s="239" t="e">
        <f aca="false">IF(AND(AC21&lt;&gt;0,AC21&lt;&gt;"",AN21="加算対象"),IF(AD21="○","入力済","未入力"),"")</f>
        <v>#N/A</v>
      </c>
      <c r="AQ21" s="239" t="str">
        <f aca="false">IF(AND(N21&lt;&gt;"", AE21="",AN21="加算対象"), "未入力", "入力済")</f>
        <v>入力済</v>
      </c>
      <c r="AR21" s="496" t="e">
        <f aca="false">IF(AND(N21&lt;&gt;"", N21&lt;&gt;"処遇改善加算Ⅳ",AN21="加算対象"),"AF列に色付け","")</f>
        <v>#N/A</v>
      </c>
      <c r="AS21" s="239" t="str">
        <f aca="false">IF(AND(N21&lt;&gt;"", N21&lt;&gt;"処遇改善加算Ⅳ", AF21=""), "未入力", "入力済")</f>
        <v>入力済</v>
      </c>
      <c r="AT21" s="239" t="str">
        <f aca="false">IF(OR(N21="処遇改善加算Ⅰ",N21="処遇改善加算Ⅱ"),"対象","")</f>
        <v/>
      </c>
      <c r="AU21" s="239" t="e">
        <f aca="false">IF(AND(AN21="加算対象",N21&lt;&gt;"処遇改善加算Ⅲ",N21&lt;&gt;"処遇改善加算Ⅳ", N21&lt;&gt;"", AT21&lt;&gt;"対象外"), 1,"")</f>
        <v>#N/A</v>
      </c>
      <c r="AV21" s="496" t="e">
        <f aca="false">IF(AND(AU21=1, OR(AG21=0,AG21=""),AN21="加算対象"),"AH列に色付け","")</f>
        <v>#N/A</v>
      </c>
      <c r="AW21" s="496" t="str">
        <f aca="false">IF(AND($AU21=1,$AV21="AH列に色付け",OR($AG21="",$AH21="")),"未入力",IF(AND($AU21=1,$AV21="",$AG21=""),"未入力","入力済"))</f>
        <v>入力済</v>
      </c>
      <c r="AX21" s="239" t="e">
        <f aca="false">IFERROR(VLOOKUP(K21,【参考】数式用!$AR$3:$AS$49,2, FALSE), "")))</f>
        <v>#N/A</v>
      </c>
      <c r="AY21" s="496" t="e">
        <f aca="false">IF(AND(AN21="加算対象",N21="処遇改善加算Ⅰ"),"AI列に色付け","")</f>
        <v>#N/A</v>
      </c>
      <c r="AZ21" s="496" t="str">
        <f aca="false">IF(AND(N21="処遇改善加算Ⅰ", AI21=""), "未入力","入力済")</f>
        <v>入力済</v>
      </c>
      <c r="BA21" s="239" t="e">
        <f aca="false">IFERROR(VLOOKUP(K21,【参考】数式用!$AX$3:$AY$56, 2, FALSE), "")))</f>
        <v>#N/A</v>
      </c>
      <c r="BB21" s="496" t="str">
        <f aca="false">IF(COUNTIF(AE21:AH21,"*令和８年度特例要件を*")&gt;0,"AJ列に色付け","")</f>
        <v/>
      </c>
      <c r="BC21" s="497" t="str">
        <f aca="false">IF(AND(COUNTIF(AE21:AH21,"*令和８年度特例要件を*")&gt;0,AJ21=""), "未入力","入力済")</f>
        <v>入力済</v>
      </c>
      <c r="BD21" s="496" t="str">
        <f aca="false">IF(BB21="AJ列に色付け","入力必要","")</f>
        <v/>
      </c>
      <c r="BE21" s="496" t="str">
        <f aca="false">G21</f>
        <v/>
      </c>
      <c r="BH21" s="500" t="e">
        <f aca="false">VLOOKUP(K21,【参考】数式用!$A$2:$O$57,15,FALSE))</f>
        <v>#N/A</v>
      </c>
    </row>
    <row r="22" s="18" customFormat="true" ht="109.5" hidden="false" customHeight="true" outlineLevel="0" collapsed="false">
      <c r="A22" s="475" t="n">
        <v>11</v>
      </c>
      <c r="B22" s="476" t="str">
        <f aca="false">IF(基本情報入力シート!B50="","",基本情報入力シート!B50)</f>
        <v/>
      </c>
      <c r="C22" s="476"/>
      <c r="D22" s="476"/>
      <c r="E22" s="476"/>
      <c r="F22" s="476"/>
      <c r="G22" s="477" t="str">
        <f aca="false">IF(基本情報入力シート!L50="", "", 基本情報入力シート!L50)</f>
        <v/>
      </c>
      <c r="H22" s="477" t="str">
        <f aca="false">IF(基本情報入力シート!Q50="", "", 基本情報入力シート!Q50)</f>
        <v/>
      </c>
      <c r="I22" s="477" t="str">
        <f aca="false">IF(基本情報入力シート!V50="", "", 基本情報入力シート!V50)</f>
        <v/>
      </c>
      <c r="J22" s="477" t="str">
        <f aca="false">IF(基本情報入力シート!W50="", "", 基本情報入力シート!W50)</f>
        <v/>
      </c>
      <c r="K22" s="477" t="str">
        <f aca="false">IF(基本情報入力シート!Z50="", "", 基本情報入力シート!Z50)</f>
        <v/>
      </c>
      <c r="L22" s="478" t="str">
        <f aca="false">IF(基本情報入力シート!AF50=0, "",基本情報入力シート!AF50)</f>
        <v/>
      </c>
      <c r="M22" s="479" t="e">
        <f aca="false">IF(基本情報入力シート!AG50="","",基本情報入力シート!AG50)</f>
        <v>#N/A</v>
      </c>
      <c r="N22" s="480"/>
      <c r="O22" s="481" t="e">
        <f aca="false">IFERROR(VLOOKUP(K22,【参考】数式用!$A$2:$F$57,MATCH(N22,【参考】数式用!$C$3:$F$3,0)+2,0),"")))</f>
        <v>#N/A</v>
      </c>
      <c r="P22" s="482" t="s">
        <v>179</v>
      </c>
      <c r="Q22" s="483"/>
      <c r="R22" s="484" t="s">
        <v>180</v>
      </c>
      <c r="S22" s="483"/>
      <c r="T22" s="484" t="s">
        <v>268</v>
      </c>
      <c r="U22" s="483"/>
      <c r="V22" s="484" t="s">
        <v>180</v>
      </c>
      <c r="W22" s="483"/>
      <c r="X22" s="484" t="s">
        <v>181</v>
      </c>
      <c r="Y22" s="484" t="s">
        <v>269</v>
      </c>
      <c r="Z22" s="484" t="str">
        <f aca="false">IF(Q22&gt;=1,(U22*12+W22)-(Q22*12+S22)+1,"")</f>
        <v/>
      </c>
      <c r="AA22" s="485" t="s">
        <v>270</v>
      </c>
      <c r="AB22" s="486" t="str">
        <f aca="false">IFERROR(ROUNDDOWN(ROUND(L22*O22,0)*M22,0)*Z22,"")</f>
        <v/>
      </c>
      <c r="AC22" s="487" t="e">
        <f aca="false">IFERROR(ROUNDDOWN(ROUNDDOWN(ROUND(L22*VLOOKUP(K22,【参考】数式用!$A$4:$F$57,MATCH("処遇改善加算Ⅳ",【参考】数式用!$C$3:$F$3,0)+2,0),0)*M22,0)*Z22*0.5,0), "")),0),0),0))</f>
        <v>#N/A</v>
      </c>
      <c r="AD22" s="488"/>
      <c r="AE22" s="489"/>
      <c r="AF22" s="489"/>
      <c r="AG22" s="490"/>
      <c r="AH22" s="491"/>
      <c r="AI22" s="492"/>
      <c r="AJ22" s="492"/>
      <c r="AK22" s="493" t="e">
        <f aca="false">IF(AND(N22&lt;&gt;"", OR(U22&lt;&gt;8,W22&lt;&gt;5)),"！算定期間の終わりが令和８年５月になっていません。令和８年６月以降については別シートに記載してください。",
 IF(AND(AN22="加算対象外",N22&lt;&gt;""),"このサービスは、令和８年４月・５月は処遇改善加算の対象ではありません。記入しないでください。",""))</f>
        <v>#N/A</v>
      </c>
      <c r="AL22" s="494" t="e">
        <f aca="false">IF(OR(N22="",AN22="加算対象外"),"",IF(OR(AND(COUNTIF(AP22,"未入力")&gt;0,AD22=""),AND(COUNTIF(AQ22,"未入力")&gt;0,AE22=""),AND(COUNTIF(AN22:BE22,"AF列に色付け")&gt;0,AF22=""),AND(COUNTIF(AN22:BE22,"AG列に色付け")&gt;0,OR(AG22="",AG22=0)),AND(COUNTIF(AN22:BE22,"AH列に色付け")&gt;0,AH22=""),AND(COUNTIF(AN22:BE22,"AI列に色付け")&gt;0,AI22=""),AND(COUNTIF(AN22:BE22,"AJ列に色付け")&gt;0,AJ22="")),"！記入が必要な欄（オレンジ色のセル）に空欄があります。空欄を埋めてください。",""))</f>
        <v>#N/A</v>
      </c>
      <c r="AM22" s="495"/>
      <c r="AN22" s="496" t="e">
        <f aca="false">IFERROR(VLOOKUP(K22,【参考】数式用!$A$2:$N$57,14,FALSE),"")))</f>
        <v>#N/A</v>
      </c>
      <c r="AO22" s="496" t="e">
        <f aca="false">IF(AND(K22&lt;&gt;"",AN22="加算対象"),"N列に色付け","")</f>
        <v>#N/A</v>
      </c>
      <c r="AP22" s="239" t="e">
        <f aca="false">IF(AND(AC22&lt;&gt;0,AC22&lt;&gt;"",AN22="加算対象"),IF(AD22="○","入力済","未入力"),"")</f>
        <v>#N/A</v>
      </c>
      <c r="AQ22" s="239" t="str">
        <f aca="false">IF(AND(N22&lt;&gt;"", AE22="",AN22="加算対象"), "未入力", "入力済")</f>
        <v>入力済</v>
      </c>
      <c r="AR22" s="496" t="e">
        <f aca="false">IF(AND(N22&lt;&gt;"", N22&lt;&gt;"処遇改善加算Ⅳ",AN22="加算対象"),"AF列に色付け","")</f>
        <v>#N/A</v>
      </c>
      <c r="AS22" s="239" t="str">
        <f aca="false">IF(AND(N22&lt;&gt;"", N22&lt;&gt;"処遇改善加算Ⅳ", AF22=""), "未入力", "入力済")</f>
        <v>入力済</v>
      </c>
      <c r="AT22" s="239" t="str">
        <f aca="false">IF(OR(N22="処遇改善加算Ⅰ",N22="処遇改善加算Ⅱ"),"対象","")</f>
        <v/>
      </c>
      <c r="AU22" s="239" t="e">
        <f aca="false">IF(AND(AN22="加算対象",N22&lt;&gt;"処遇改善加算Ⅲ",N22&lt;&gt;"処遇改善加算Ⅳ", N22&lt;&gt;"", AT22&lt;&gt;"対象外"), 1,"")</f>
        <v>#N/A</v>
      </c>
      <c r="AV22" s="496" t="e">
        <f aca="false">IF(AND(AU22=1, OR(AG22=0,AG22=""),AN22="加算対象"),"AH列に色付け","")</f>
        <v>#N/A</v>
      </c>
      <c r="AW22" s="496" t="str">
        <f aca="false">IF(AND($AU22=1,$AV22="AH列に色付け",OR($AG22="",$AH22="")),"未入力",IF(AND($AU22=1,$AV22="",$AG22=""),"未入力","入力済"))</f>
        <v>入力済</v>
      </c>
      <c r="AX22" s="239" t="e">
        <f aca="false">IFERROR(VLOOKUP(K22,【参考】数式用!$AR$3:$AS$49,2, FALSE), "")))</f>
        <v>#N/A</v>
      </c>
      <c r="AY22" s="496" t="e">
        <f aca="false">IF(AND(AN22="加算対象",N22="処遇改善加算Ⅰ"),"AI列に色付け","")</f>
        <v>#N/A</v>
      </c>
      <c r="AZ22" s="496" t="str">
        <f aca="false">IF(AND(N22="処遇改善加算Ⅰ", AI22=""), "未入力","入力済")</f>
        <v>入力済</v>
      </c>
      <c r="BA22" s="239" t="e">
        <f aca="false">IFERROR(VLOOKUP(K22,【参考】数式用!$AX$3:$AY$56, 2, FALSE), "")))</f>
        <v>#N/A</v>
      </c>
      <c r="BB22" s="496" t="str">
        <f aca="false">IF(COUNTIF(AE22:AH22,"*令和８年度特例要件を*")&gt;0,"AJ列に色付け","")</f>
        <v/>
      </c>
      <c r="BC22" s="497" t="str">
        <f aca="false">IF(AND(COUNTIF(AE22:AH22,"*令和８年度特例要件を*")&gt;0,AJ22=""), "未入力","入力済")</f>
        <v>入力済</v>
      </c>
      <c r="BD22" s="496" t="str">
        <f aca="false">IF(BB22="AJ列に色付け","入力必要","")</f>
        <v/>
      </c>
      <c r="BE22" s="496" t="str">
        <f aca="false">G22</f>
        <v/>
      </c>
      <c r="BH22" s="500" t="e">
        <f aca="false">VLOOKUP(K22,【参考】数式用!$A$2:$O$57,15,FALSE))</f>
        <v>#N/A</v>
      </c>
    </row>
    <row r="23" s="18" customFormat="true" ht="109.5" hidden="false" customHeight="true" outlineLevel="0" collapsed="false">
      <c r="A23" s="475" t="n">
        <v>12</v>
      </c>
      <c r="B23" s="476" t="str">
        <f aca="false">IF(基本情報入力シート!B51="","",基本情報入力シート!B51)</f>
        <v/>
      </c>
      <c r="C23" s="476"/>
      <c r="D23" s="476"/>
      <c r="E23" s="476"/>
      <c r="F23" s="476"/>
      <c r="G23" s="477" t="str">
        <f aca="false">IF(基本情報入力シート!L51="", "", 基本情報入力シート!L51)</f>
        <v/>
      </c>
      <c r="H23" s="477" t="str">
        <f aca="false">IF(基本情報入力シート!Q51="", "", 基本情報入力シート!Q51)</f>
        <v/>
      </c>
      <c r="I23" s="477" t="str">
        <f aca="false">IF(基本情報入力シート!V51="", "", 基本情報入力シート!V51)</f>
        <v/>
      </c>
      <c r="J23" s="477" t="str">
        <f aca="false">IF(基本情報入力シート!W51="", "", 基本情報入力シート!W51)</f>
        <v/>
      </c>
      <c r="K23" s="477" t="str">
        <f aca="false">IF(基本情報入力シート!Z51="", "", 基本情報入力シート!Z51)</f>
        <v/>
      </c>
      <c r="L23" s="478" t="str">
        <f aca="false">IF(基本情報入力シート!AF51=0, "",基本情報入力シート!AF51)</f>
        <v/>
      </c>
      <c r="M23" s="479" t="e">
        <f aca="false">IF(基本情報入力シート!AG51="","",基本情報入力シート!AG51)</f>
        <v>#N/A</v>
      </c>
      <c r="N23" s="480"/>
      <c r="O23" s="481" t="e">
        <f aca="false">IFERROR(VLOOKUP(K23,【参考】数式用!$A$2:$F$57,MATCH(N23,【参考】数式用!$C$3:$F$3,0)+2,0),"")))</f>
        <v>#N/A</v>
      </c>
      <c r="P23" s="482" t="s">
        <v>179</v>
      </c>
      <c r="Q23" s="483"/>
      <c r="R23" s="484" t="s">
        <v>180</v>
      </c>
      <c r="S23" s="483"/>
      <c r="T23" s="484" t="s">
        <v>268</v>
      </c>
      <c r="U23" s="483"/>
      <c r="V23" s="484" t="s">
        <v>180</v>
      </c>
      <c r="W23" s="483"/>
      <c r="X23" s="484" t="s">
        <v>181</v>
      </c>
      <c r="Y23" s="484" t="s">
        <v>269</v>
      </c>
      <c r="Z23" s="484" t="str">
        <f aca="false">IF(Q23&gt;=1,(U23*12+W23)-(Q23*12+S23)+1,"")</f>
        <v/>
      </c>
      <c r="AA23" s="485" t="s">
        <v>270</v>
      </c>
      <c r="AB23" s="486" t="str">
        <f aca="false">IFERROR(ROUNDDOWN(ROUND(L23*O23,0)*M23,0)*Z23,"")</f>
        <v/>
      </c>
      <c r="AC23" s="487" t="e">
        <f aca="false">IFERROR(ROUNDDOWN(ROUNDDOWN(ROUND(L23*VLOOKUP(K23,【参考】数式用!$A$4:$F$57,MATCH("処遇改善加算Ⅳ",【参考】数式用!$C$3:$F$3,0)+2,0),0)*M23,0)*Z23*0.5,0), "")),0),0),0))</f>
        <v>#N/A</v>
      </c>
      <c r="AD23" s="488"/>
      <c r="AE23" s="489"/>
      <c r="AF23" s="489"/>
      <c r="AG23" s="490"/>
      <c r="AH23" s="491"/>
      <c r="AI23" s="492"/>
      <c r="AJ23" s="492"/>
      <c r="AK23" s="493" t="e">
        <f aca="false">IF(AND(N23&lt;&gt;"", OR(U23&lt;&gt;8,W23&lt;&gt;5)),"！算定期間の終わりが令和８年５月になっていません。令和８年６月以降については別シートに記載してください。",
 IF(AND(AN23="加算対象外",N23&lt;&gt;""),"このサービスは、令和８年４月・５月は処遇改善加算の対象ではありません。記入しないでください。",""))</f>
        <v>#N/A</v>
      </c>
      <c r="AL23" s="494" t="e">
        <f aca="false">IF(OR(N23="",AN23="加算対象外"),"",IF(OR(AND(COUNTIF(AP23,"未入力")&gt;0,AD23=""),AND(COUNTIF(AQ23,"未入力")&gt;0,AE23=""),AND(COUNTIF(AN23:BE23,"AF列に色付け")&gt;0,AF23=""),AND(COUNTIF(AN23:BE23,"AG列に色付け")&gt;0,OR(AG23="",AG23=0)),AND(COUNTIF(AN23:BE23,"AH列に色付け")&gt;0,AH23=""),AND(COUNTIF(AN23:BE23,"AI列に色付け")&gt;0,AI23=""),AND(COUNTIF(AN23:BE23,"AJ列に色付け")&gt;0,AJ23="")),"！記入が必要な欄（オレンジ色のセル）に空欄があります。空欄を埋めてください。",""))</f>
        <v>#N/A</v>
      </c>
      <c r="AM23" s="495"/>
      <c r="AN23" s="496" t="e">
        <f aca="false">IFERROR(VLOOKUP(K23,【参考】数式用!$A$2:$N$57,14,FALSE),"")))</f>
        <v>#N/A</v>
      </c>
      <c r="AO23" s="496" t="e">
        <f aca="false">IF(AND(K23&lt;&gt;"",AN23="加算対象"),"N列に色付け","")</f>
        <v>#N/A</v>
      </c>
      <c r="AP23" s="239" t="e">
        <f aca="false">IF(AND(AC23&lt;&gt;0,AC23&lt;&gt;"",AN23="加算対象"),IF(AD23="○","入力済","未入力"),"")</f>
        <v>#N/A</v>
      </c>
      <c r="AQ23" s="239" t="str">
        <f aca="false">IF(AND(N23&lt;&gt;"", AE23="",AN23="加算対象"), "未入力", "入力済")</f>
        <v>入力済</v>
      </c>
      <c r="AR23" s="496" t="e">
        <f aca="false">IF(AND(N23&lt;&gt;"", N23&lt;&gt;"処遇改善加算Ⅳ",AN23="加算対象"),"AF列に色付け","")</f>
        <v>#N/A</v>
      </c>
      <c r="AS23" s="239" t="str">
        <f aca="false">IF(AND(N23&lt;&gt;"", N23&lt;&gt;"処遇改善加算Ⅳ", AF23=""), "未入力", "入力済")</f>
        <v>入力済</v>
      </c>
      <c r="AT23" s="239" t="str">
        <f aca="false">IF(OR(N23="処遇改善加算Ⅰ",N23="処遇改善加算Ⅱ"),"対象","")</f>
        <v/>
      </c>
      <c r="AU23" s="239" t="e">
        <f aca="false">IF(AND(AN23="加算対象",N23&lt;&gt;"処遇改善加算Ⅲ",N23&lt;&gt;"処遇改善加算Ⅳ", N23&lt;&gt;"", AT23&lt;&gt;"対象外"), 1,"")</f>
        <v>#N/A</v>
      </c>
      <c r="AV23" s="496" t="e">
        <f aca="false">IF(AND(AU23=1, OR(AG23=0,AG23=""),AN23="加算対象"),"AH列に色付け","")</f>
        <v>#N/A</v>
      </c>
      <c r="AW23" s="496" t="str">
        <f aca="false">IF(AND($AU23=1,$AV23="AH列に色付け",OR($AG23="",$AH23="")),"未入力",IF(AND($AU23=1,$AV23="",$AG23=""),"未入力","入力済"))</f>
        <v>入力済</v>
      </c>
      <c r="AX23" s="239" t="e">
        <f aca="false">IFERROR(VLOOKUP(K23,【参考】数式用!$AR$3:$AS$49,2, FALSE), "")))</f>
        <v>#N/A</v>
      </c>
      <c r="AY23" s="496" t="e">
        <f aca="false">IF(AND(AN23="加算対象",N23="処遇改善加算Ⅰ"),"AI列に色付け","")</f>
        <v>#N/A</v>
      </c>
      <c r="AZ23" s="496" t="str">
        <f aca="false">IF(AND(N23="処遇改善加算Ⅰ", AI23=""), "未入力","入力済")</f>
        <v>入力済</v>
      </c>
      <c r="BA23" s="239" t="e">
        <f aca="false">IFERROR(VLOOKUP(K23,【参考】数式用!$AX$3:$AY$56, 2, FALSE), "")))</f>
        <v>#N/A</v>
      </c>
      <c r="BB23" s="496" t="str">
        <f aca="false">IF(COUNTIF(AE23:AH23,"*令和８年度特例要件を*")&gt;0,"AJ列に色付け","")</f>
        <v/>
      </c>
      <c r="BC23" s="497" t="str">
        <f aca="false">IF(AND(COUNTIF(AE23:AH23,"*令和８年度特例要件を*")&gt;0,AJ23=""), "未入力","入力済")</f>
        <v>入力済</v>
      </c>
      <c r="BD23" s="496" t="str">
        <f aca="false">IF(BB23="AJ列に色付け","入力必要","")</f>
        <v/>
      </c>
      <c r="BE23" s="496" t="str">
        <f aca="false">G23</f>
        <v/>
      </c>
      <c r="BH23" s="500" t="e">
        <f aca="false">VLOOKUP(K23,【参考】数式用!$A$2:$O$57,15,FALSE))</f>
        <v>#N/A</v>
      </c>
    </row>
    <row r="24" s="18" customFormat="true" ht="109.5" hidden="false" customHeight="true" outlineLevel="0" collapsed="false">
      <c r="A24" s="475" t="n">
        <v>13</v>
      </c>
      <c r="B24" s="476" t="str">
        <f aca="false">IF(基本情報入力シート!B52="","",基本情報入力シート!B52)</f>
        <v/>
      </c>
      <c r="C24" s="476"/>
      <c r="D24" s="476"/>
      <c r="E24" s="476"/>
      <c r="F24" s="476"/>
      <c r="G24" s="477" t="str">
        <f aca="false">IF(基本情報入力シート!L52="", "", 基本情報入力シート!L52)</f>
        <v/>
      </c>
      <c r="H24" s="477" t="str">
        <f aca="false">IF(基本情報入力シート!Q52="", "", 基本情報入力シート!Q52)</f>
        <v/>
      </c>
      <c r="I24" s="477" t="str">
        <f aca="false">IF(基本情報入力シート!V52="", "", 基本情報入力シート!V52)</f>
        <v/>
      </c>
      <c r="J24" s="477" t="str">
        <f aca="false">IF(基本情報入力シート!W52="", "", 基本情報入力シート!W52)</f>
        <v/>
      </c>
      <c r="K24" s="477" t="str">
        <f aca="false">IF(基本情報入力シート!Z52="", "", 基本情報入力シート!Z52)</f>
        <v/>
      </c>
      <c r="L24" s="478" t="str">
        <f aca="false">IF(基本情報入力シート!AF52=0, "",基本情報入力シート!AF52)</f>
        <v/>
      </c>
      <c r="M24" s="479" t="e">
        <f aca="false">IF(基本情報入力シート!AG52="","",基本情報入力シート!AG52)</f>
        <v>#N/A</v>
      </c>
      <c r="N24" s="480"/>
      <c r="O24" s="481" t="e">
        <f aca="false">IFERROR(VLOOKUP(K24,【参考】数式用!$A$2:$F$57,MATCH(N24,【参考】数式用!$C$3:$F$3,0)+2,0),"")))</f>
        <v>#N/A</v>
      </c>
      <c r="P24" s="482" t="s">
        <v>179</v>
      </c>
      <c r="Q24" s="483"/>
      <c r="R24" s="484" t="s">
        <v>180</v>
      </c>
      <c r="S24" s="483"/>
      <c r="T24" s="484" t="s">
        <v>268</v>
      </c>
      <c r="U24" s="483"/>
      <c r="V24" s="484" t="s">
        <v>180</v>
      </c>
      <c r="W24" s="483"/>
      <c r="X24" s="484" t="s">
        <v>181</v>
      </c>
      <c r="Y24" s="484" t="s">
        <v>269</v>
      </c>
      <c r="Z24" s="484" t="str">
        <f aca="false">IF(Q24&gt;=1,(U24*12+W24)-(Q24*12+S24)+1,"")</f>
        <v/>
      </c>
      <c r="AA24" s="485" t="s">
        <v>270</v>
      </c>
      <c r="AB24" s="486" t="str">
        <f aca="false">IFERROR(ROUNDDOWN(ROUND(L24*O24,0)*M24,0)*Z24,"")</f>
        <v/>
      </c>
      <c r="AC24" s="487" t="e">
        <f aca="false">IFERROR(ROUNDDOWN(ROUNDDOWN(ROUND(L24*VLOOKUP(K24,【参考】数式用!$A$4:$F$57,MATCH("処遇改善加算Ⅳ",【参考】数式用!$C$3:$F$3,0)+2,0),0)*M24,0)*Z24*0.5,0), "")),0),0),0))</f>
        <v>#N/A</v>
      </c>
      <c r="AD24" s="488"/>
      <c r="AE24" s="489"/>
      <c r="AF24" s="489"/>
      <c r="AG24" s="490"/>
      <c r="AH24" s="491"/>
      <c r="AI24" s="492"/>
      <c r="AJ24" s="492"/>
      <c r="AK24" s="493" t="e">
        <f aca="false">IF(AND(N24&lt;&gt;"", OR(U24&lt;&gt;8,W24&lt;&gt;5)),"！算定期間の終わりが令和８年５月になっていません。令和８年６月以降については別シートに記載してください。",
 IF(AND(AN24="加算対象外",N24&lt;&gt;""),"このサービスは、令和８年４月・５月は処遇改善加算の対象ではありません。記入しないでください。",""))</f>
        <v>#N/A</v>
      </c>
      <c r="AL24" s="494" t="e">
        <f aca="false">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#N/A</v>
      </c>
      <c r="AM24" s="495"/>
      <c r="AN24" s="496" t="e">
        <f aca="false">IFERROR(VLOOKUP(K24,【参考】数式用!$A$2:$N$57,14,FALSE),"")))</f>
        <v>#N/A</v>
      </c>
      <c r="AO24" s="496" t="e">
        <f aca="false">IF(AND(K24&lt;&gt;"",AN24="加算対象"),"N列に色付け","")</f>
        <v>#N/A</v>
      </c>
      <c r="AP24" s="239" t="e">
        <f aca="false">IF(AND(AC24&lt;&gt;0,AC24&lt;&gt;"",AN24="加算対象"),IF(AD24="○","入力済","未入力"),"")</f>
        <v>#N/A</v>
      </c>
      <c r="AQ24" s="239" t="str">
        <f aca="false">IF(AND(N24&lt;&gt;"", AE24="",AN24="加算対象"), "未入力", "入力済")</f>
        <v>入力済</v>
      </c>
      <c r="AR24" s="496" t="e">
        <f aca="false">IF(AND(N24&lt;&gt;"", N24&lt;&gt;"処遇改善加算Ⅳ",AN24="加算対象"),"AF列に色付け","")</f>
        <v>#N/A</v>
      </c>
      <c r="AS24" s="239" t="str">
        <f aca="false">IF(AND(N24&lt;&gt;"", N24&lt;&gt;"処遇改善加算Ⅳ", AF24=""), "未入力", "入力済")</f>
        <v>入力済</v>
      </c>
      <c r="AT24" s="239" t="str">
        <f aca="false">IF(OR(N24="処遇改善加算Ⅰ",N24="処遇改善加算Ⅱ"),"対象","")</f>
        <v/>
      </c>
      <c r="AU24" s="239" t="e">
        <f aca="false">IF(AND(AN24="加算対象",N24&lt;&gt;"処遇改善加算Ⅲ",N24&lt;&gt;"処遇改善加算Ⅳ", N24&lt;&gt;"", AT24&lt;&gt;"対象外"), 1,"")</f>
        <v>#N/A</v>
      </c>
      <c r="AV24" s="496" t="e">
        <f aca="false">IF(AND(AU24=1, OR(AG24=0,AG24=""),AN24="加算対象"),"AH列に色付け","")</f>
        <v>#N/A</v>
      </c>
      <c r="AW24" s="496" t="str">
        <f aca="false">IF(AND($AU24=1,$AV24="AH列に色付け",OR($AG24="",$AH24="")),"未入力",IF(AND($AU24=1,$AV24="",$AG24=""),"未入力","入力済"))</f>
        <v>入力済</v>
      </c>
      <c r="AX24" s="239" t="e">
        <f aca="false">IFERROR(VLOOKUP(K24,【参考】数式用!$AR$3:$AS$49,2, FALSE), "")))</f>
        <v>#N/A</v>
      </c>
      <c r="AY24" s="496" t="e">
        <f aca="false">IF(AND(AN24="加算対象",N24="処遇改善加算Ⅰ"),"AI列に色付け","")</f>
        <v>#N/A</v>
      </c>
      <c r="AZ24" s="496" t="str">
        <f aca="false">IF(AND(N24="処遇改善加算Ⅰ", AI24=""), "未入力","入力済")</f>
        <v>入力済</v>
      </c>
      <c r="BA24" s="239" t="e">
        <f aca="false">IFERROR(VLOOKUP(K24,【参考】数式用!$AX$3:$AY$56, 2, FALSE), "")))</f>
        <v>#N/A</v>
      </c>
      <c r="BB24" s="496" t="str">
        <f aca="false">IF(COUNTIF(AE24:AH24,"*令和８年度特例要件を*")&gt;0,"AJ列に色付け","")</f>
        <v/>
      </c>
      <c r="BC24" s="497" t="str">
        <f aca="false">IF(AND(COUNTIF(AE24:AH24,"*令和８年度特例要件を*")&gt;0,AJ24=""), "未入力","入力済")</f>
        <v>入力済</v>
      </c>
      <c r="BD24" s="496" t="str">
        <f aca="false">IF(BB24="AJ列に色付け","入力必要","")</f>
        <v/>
      </c>
      <c r="BE24" s="496" t="str">
        <f aca="false">G24</f>
        <v/>
      </c>
      <c r="BH24" s="500" t="e">
        <f aca="false">VLOOKUP(K24,【参考】数式用!$A$2:$O$57,15,FALSE))</f>
        <v>#N/A</v>
      </c>
    </row>
    <row r="25" s="18" customFormat="true" ht="109.5" hidden="false" customHeight="true" outlineLevel="0" collapsed="false">
      <c r="A25" s="475" t="n">
        <v>14</v>
      </c>
      <c r="B25" s="476" t="str">
        <f aca="false">IF(基本情報入力シート!B53="","",基本情報入力シート!B53)</f>
        <v/>
      </c>
      <c r="C25" s="476"/>
      <c r="D25" s="476"/>
      <c r="E25" s="476"/>
      <c r="F25" s="476"/>
      <c r="G25" s="477" t="str">
        <f aca="false">IF(基本情報入力シート!L53="", "", 基本情報入力シート!L53)</f>
        <v/>
      </c>
      <c r="H25" s="477" t="str">
        <f aca="false">IF(基本情報入力シート!Q53="", "", 基本情報入力シート!Q53)</f>
        <v/>
      </c>
      <c r="I25" s="477" t="str">
        <f aca="false">IF(基本情報入力シート!V53="", "", 基本情報入力シート!V53)</f>
        <v/>
      </c>
      <c r="J25" s="477" t="str">
        <f aca="false">IF(基本情報入力シート!W53="", "", 基本情報入力シート!W53)</f>
        <v/>
      </c>
      <c r="K25" s="477" t="str">
        <f aca="false">IF(基本情報入力シート!Z53="", "", 基本情報入力シート!Z53)</f>
        <v/>
      </c>
      <c r="L25" s="478" t="str">
        <f aca="false">IF(基本情報入力シート!AF53=0, "",基本情報入力シート!AF53)</f>
        <v/>
      </c>
      <c r="M25" s="479" t="e">
        <f aca="false">IF(基本情報入力シート!AG53="","",基本情報入力シート!AG53)</f>
        <v>#N/A</v>
      </c>
      <c r="N25" s="480"/>
      <c r="O25" s="481" t="e">
        <f aca="false">IFERROR(VLOOKUP(K25,【参考】数式用!$A$2:$F$57,MATCH(N25,【参考】数式用!$C$3:$F$3,0)+2,0),"")))</f>
        <v>#N/A</v>
      </c>
      <c r="P25" s="482" t="s">
        <v>179</v>
      </c>
      <c r="Q25" s="483"/>
      <c r="R25" s="484" t="s">
        <v>180</v>
      </c>
      <c r="S25" s="483"/>
      <c r="T25" s="484" t="s">
        <v>268</v>
      </c>
      <c r="U25" s="483"/>
      <c r="V25" s="484" t="s">
        <v>180</v>
      </c>
      <c r="W25" s="483"/>
      <c r="X25" s="484" t="s">
        <v>181</v>
      </c>
      <c r="Y25" s="484" t="s">
        <v>269</v>
      </c>
      <c r="Z25" s="484" t="str">
        <f aca="false">IF(Q25&gt;=1,(U25*12+W25)-(Q25*12+S25)+1,"")</f>
        <v/>
      </c>
      <c r="AA25" s="485" t="s">
        <v>270</v>
      </c>
      <c r="AB25" s="486" t="str">
        <f aca="false">IFERROR(ROUNDDOWN(ROUND(L25*O25,0)*M25,0)*Z25,"")</f>
        <v/>
      </c>
      <c r="AC25" s="487" t="e">
        <f aca="false">IFERROR(ROUNDDOWN(ROUNDDOWN(ROUND(L25*VLOOKUP(K25,【参考】数式用!$A$4:$F$57,MATCH("処遇改善加算Ⅳ",【参考】数式用!$C$3:$F$3,0)+2,0),0)*M25,0)*Z25*0.5,0), "")),0),0),0))</f>
        <v>#N/A</v>
      </c>
      <c r="AD25" s="488"/>
      <c r="AE25" s="489"/>
      <c r="AF25" s="489"/>
      <c r="AG25" s="490"/>
      <c r="AH25" s="491"/>
      <c r="AI25" s="492"/>
      <c r="AJ25" s="492"/>
      <c r="AK25" s="493" t="e">
        <f aca="false">IF(AND(N25&lt;&gt;"", OR(U25&lt;&gt;8,W25&lt;&gt;5)),"！算定期間の終わりが令和８年５月になっていません。令和８年６月以降については別シートに記載してください。",
 IF(AND(AN25="加算対象外",N25&lt;&gt;""),"このサービスは、令和８年４月・５月は処遇改善加算の対象ではありません。記入しないでください。",""))</f>
        <v>#N/A</v>
      </c>
      <c r="AL25" s="494" t="e">
        <f aca="false">IF(OR(N25="",AN25="加算対象外"),"",IF(OR(AND(COUNTIF(AP25,"未入力")&gt;0,AD25=""),AND(COUNTIF(AQ25,"未入力")&gt;0,AE25=""),AND(COUNTIF(AN25:BE25,"AF列に色付け")&gt;0,AF25=""),AND(COUNTIF(AN25:BE25,"AG列に色付け")&gt;0,OR(AG25="",AG25=0)),AND(COUNTIF(AN25:BE25,"AH列に色付け")&gt;0,AH25=""),AND(COUNTIF(AN25:BE25,"AI列に色付け")&gt;0,AI25=""),AND(COUNTIF(AN25:BE25,"AJ列に色付け")&gt;0,AJ25="")),"！記入が必要な欄（オレンジ色のセル）に空欄があります。空欄を埋めてください。",""))</f>
        <v>#N/A</v>
      </c>
      <c r="AM25" s="495"/>
      <c r="AN25" s="496" t="e">
        <f aca="false">IFERROR(VLOOKUP(K25,【参考】数式用!$A$2:$N$57,14,FALSE),"")))</f>
        <v>#N/A</v>
      </c>
      <c r="AO25" s="496" t="e">
        <f aca="false">IF(AND(K25&lt;&gt;"",AN25="加算対象"),"N列に色付け","")</f>
        <v>#N/A</v>
      </c>
      <c r="AP25" s="239" t="e">
        <f aca="false">IF(AND(AC25&lt;&gt;0,AC25&lt;&gt;"",AN25="加算対象"),IF(AD25="○","入力済","未入力"),"")</f>
        <v>#N/A</v>
      </c>
      <c r="AQ25" s="239" t="str">
        <f aca="false">IF(AND(N25&lt;&gt;"", AE25="",AN25="加算対象"), "未入力", "入力済")</f>
        <v>入力済</v>
      </c>
      <c r="AR25" s="496" t="e">
        <f aca="false">IF(AND(N25&lt;&gt;"", N25&lt;&gt;"処遇改善加算Ⅳ",AN25="加算対象"),"AF列に色付け","")</f>
        <v>#N/A</v>
      </c>
      <c r="AS25" s="239" t="str">
        <f aca="false">IF(AND(N25&lt;&gt;"", N25&lt;&gt;"処遇改善加算Ⅳ", AF25=""), "未入力", "入力済")</f>
        <v>入力済</v>
      </c>
      <c r="AT25" s="239" t="str">
        <f aca="false">IF(OR(N25="処遇改善加算Ⅰ",N25="処遇改善加算Ⅱ"),"対象","")</f>
        <v/>
      </c>
      <c r="AU25" s="239" t="e">
        <f aca="false">IF(AND(AN25="加算対象",N25&lt;&gt;"処遇改善加算Ⅲ",N25&lt;&gt;"処遇改善加算Ⅳ", N25&lt;&gt;"", AT25&lt;&gt;"対象外"), 1,"")</f>
        <v>#N/A</v>
      </c>
      <c r="AV25" s="496" t="e">
        <f aca="false">IF(AND(AU25=1, OR(AG25=0,AG25=""),AN25="加算対象"),"AH列に色付け","")</f>
        <v>#N/A</v>
      </c>
      <c r="AW25" s="496" t="str">
        <f aca="false">IF(AND($AU25=1,$AV25="AH列に色付け",OR($AG25="",$AH25="")),"未入力",IF(AND($AU25=1,$AV25="",$AG25=""),"未入力","入力済"))</f>
        <v>入力済</v>
      </c>
      <c r="AX25" s="239" t="e">
        <f aca="false">IFERROR(VLOOKUP(K25,【参考】数式用!$AR$3:$AS$49,2, FALSE), "")))</f>
        <v>#N/A</v>
      </c>
      <c r="AY25" s="496" t="e">
        <f aca="false">IF(AND(AN25="加算対象",N25="処遇改善加算Ⅰ"),"AI列に色付け","")</f>
        <v>#N/A</v>
      </c>
      <c r="AZ25" s="496" t="str">
        <f aca="false">IF(AND(N25="処遇改善加算Ⅰ", AI25=""), "未入力","入力済")</f>
        <v>入力済</v>
      </c>
      <c r="BA25" s="239" t="e">
        <f aca="false">IFERROR(VLOOKUP(K25,【参考】数式用!$AX$3:$AY$56, 2, FALSE), "")))</f>
        <v>#N/A</v>
      </c>
      <c r="BB25" s="496" t="str">
        <f aca="false">IF(COUNTIF(AE25:AH25,"*令和８年度特例要件を*")&gt;0,"AJ列に色付け","")</f>
        <v/>
      </c>
      <c r="BC25" s="497" t="str">
        <f aca="false">IF(AND(COUNTIF(AE25:AH25,"*令和８年度特例要件を*")&gt;0,AJ25=""), "未入力","入力済")</f>
        <v>入力済</v>
      </c>
      <c r="BD25" s="496" t="str">
        <f aca="false">IF(BB25="AJ列に色付け","入力必要","")</f>
        <v/>
      </c>
      <c r="BE25" s="496" t="str">
        <f aca="false">G25</f>
        <v/>
      </c>
      <c r="BH25" s="500" t="e">
        <f aca="false">VLOOKUP(K25,【参考】数式用!$A$2:$O$57,15,FALSE))</f>
        <v>#N/A</v>
      </c>
    </row>
    <row r="26" s="18" customFormat="true" ht="109.5" hidden="false" customHeight="true" outlineLevel="0" collapsed="false">
      <c r="A26" s="475" t="n">
        <v>15</v>
      </c>
      <c r="B26" s="476" t="str">
        <f aca="false">IF(基本情報入力シート!B54="","",基本情報入力シート!B54)</f>
        <v/>
      </c>
      <c r="C26" s="476"/>
      <c r="D26" s="476"/>
      <c r="E26" s="476"/>
      <c r="F26" s="476"/>
      <c r="G26" s="477" t="str">
        <f aca="false">IF(基本情報入力シート!L54="", "", 基本情報入力シート!L54)</f>
        <v/>
      </c>
      <c r="H26" s="477" t="str">
        <f aca="false">IF(基本情報入力シート!Q54="", "", 基本情報入力シート!Q54)</f>
        <v/>
      </c>
      <c r="I26" s="477" t="str">
        <f aca="false">IF(基本情報入力シート!V54="", "", 基本情報入力シート!V54)</f>
        <v/>
      </c>
      <c r="J26" s="477" t="str">
        <f aca="false">IF(基本情報入力シート!W54="", "", 基本情報入力シート!W54)</f>
        <v/>
      </c>
      <c r="K26" s="477" t="str">
        <f aca="false">IF(基本情報入力シート!Z54="", "", 基本情報入力シート!Z54)</f>
        <v/>
      </c>
      <c r="L26" s="478" t="str">
        <f aca="false">IF(基本情報入力シート!AF54=0, "",基本情報入力シート!AF54)</f>
        <v/>
      </c>
      <c r="M26" s="479" t="e">
        <f aca="false">IF(基本情報入力シート!AG54="","",基本情報入力シート!AG54)</f>
        <v>#N/A</v>
      </c>
      <c r="N26" s="480"/>
      <c r="O26" s="481" t="e">
        <f aca="false">IFERROR(VLOOKUP(K26,【参考】数式用!$A$2:$F$57,MATCH(N26,【参考】数式用!$C$3:$F$3,0)+2,0),"")))</f>
        <v>#N/A</v>
      </c>
      <c r="P26" s="482" t="s">
        <v>179</v>
      </c>
      <c r="Q26" s="483"/>
      <c r="R26" s="484" t="s">
        <v>180</v>
      </c>
      <c r="S26" s="483"/>
      <c r="T26" s="484" t="s">
        <v>268</v>
      </c>
      <c r="U26" s="483"/>
      <c r="V26" s="484" t="s">
        <v>180</v>
      </c>
      <c r="W26" s="483"/>
      <c r="X26" s="484" t="s">
        <v>181</v>
      </c>
      <c r="Y26" s="484" t="s">
        <v>269</v>
      </c>
      <c r="Z26" s="484" t="str">
        <f aca="false">IF(Q26&gt;=1,(U26*12+W26)-(Q26*12+S26)+1,"")</f>
        <v/>
      </c>
      <c r="AA26" s="485" t="s">
        <v>270</v>
      </c>
      <c r="AB26" s="486" t="str">
        <f aca="false">IFERROR(ROUNDDOWN(ROUND(L26*O26,0)*M26,0)*Z26,"")</f>
        <v/>
      </c>
      <c r="AC26" s="487" t="e">
        <f aca="false">IFERROR(ROUNDDOWN(ROUNDDOWN(ROUND(L26*VLOOKUP(K26,【参考】数式用!$A$4:$F$57,MATCH("処遇改善加算Ⅳ",【参考】数式用!$C$3:$F$3,0)+2,0),0)*M26,0)*Z26*0.5,0), "")),0),0),0))</f>
        <v>#N/A</v>
      </c>
      <c r="AD26" s="488"/>
      <c r="AE26" s="489"/>
      <c r="AF26" s="489"/>
      <c r="AG26" s="490"/>
      <c r="AH26" s="491"/>
      <c r="AI26" s="492"/>
      <c r="AJ26" s="492"/>
      <c r="AK26" s="493" t="e">
        <f aca="false">IF(AND(N26&lt;&gt;"", OR(U26&lt;&gt;8,W26&lt;&gt;5)),"！算定期間の終わりが令和８年５月になっていません。令和８年６月以降については別シートに記載してください。",
 IF(AND(AN26="加算対象外",N26&lt;&gt;""),"このサービスは、令和８年４月・５月は処遇改善加算の対象ではありません。記入しないでください。",""))</f>
        <v>#N/A</v>
      </c>
      <c r="AL26" s="494" t="e">
        <f aca="false">IF(OR(N26="",AN26="加算対象外"),"",IF(OR(AND(COUNTIF(AP26,"未入力")&gt;0,AD26=""),AND(COUNTIF(AQ26,"未入力")&gt;0,AE26=""),AND(COUNTIF(AN26:BE26,"AF列に色付け")&gt;0,AF26=""),AND(COUNTIF(AN26:BE26,"AG列に色付け")&gt;0,OR(AG26="",AG26=0)),AND(COUNTIF(AN26:BE26,"AH列に色付け")&gt;0,AH26=""),AND(COUNTIF(AN26:BE26,"AI列に色付け")&gt;0,AI26=""),AND(COUNTIF(AN26:BE26,"AJ列に色付け")&gt;0,AJ26="")),"！記入が必要な欄（オレンジ色のセル）に空欄があります。空欄を埋めてください。",""))</f>
        <v>#N/A</v>
      </c>
      <c r="AM26" s="495"/>
      <c r="AN26" s="496" t="e">
        <f aca="false">IFERROR(VLOOKUP(K26,【参考】数式用!$A$2:$N$57,14,FALSE),"")))</f>
        <v>#N/A</v>
      </c>
      <c r="AO26" s="496" t="e">
        <f aca="false">IF(AND(K26&lt;&gt;"",AN26="加算対象"),"N列に色付け","")</f>
        <v>#N/A</v>
      </c>
      <c r="AP26" s="239" t="e">
        <f aca="false">IF(AND(AC26&lt;&gt;0,AC26&lt;&gt;"",AN26="加算対象"),IF(AD26="○","入力済","未入力"),"")</f>
        <v>#N/A</v>
      </c>
      <c r="AQ26" s="239" t="str">
        <f aca="false">IF(AND(N26&lt;&gt;"", AE26="",AN26="加算対象"), "未入力", "入力済")</f>
        <v>入力済</v>
      </c>
      <c r="AR26" s="496" t="e">
        <f aca="false">IF(AND(N26&lt;&gt;"", N26&lt;&gt;"処遇改善加算Ⅳ",AN26="加算対象"),"AF列に色付け","")</f>
        <v>#N/A</v>
      </c>
      <c r="AS26" s="239" t="str">
        <f aca="false">IF(AND(N26&lt;&gt;"", N26&lt;&gt;"処遇改善加算Ⅳ", AF26=""), "未入力", "入力済")</f>
        <v>入力済</v>
      </c>
      <c r="AT26" s="239" t="str">
        <f aca="false">IF(OR(N26="処遇改善加算Ⅰ",N26="処遇改善加算Ⅱ"),"対象","")</f>
        <v/>
      </c>
      <c r="AU26" s="239" t="e">
        <f aca="false">IF(AND(AN26="加算対象",N26&lt;&gt;"処遇改善加算Ⅲ",N26&lt;&gt;"処遇改善加算Ⅳ", N26&lt;&gt;"", AT26&lt;&gt;"対象外"), 1,"")</f>
        <v>#N/A</v>
      </c>
      <c r="AV26" s="496" t="e">
        <f aca="false">IF(AND(AU26=1, OR(AG26=0,AG26=""),AN26="加算対象"),"AH列に色付け","")</f>
        <v>#N/A</v>
      </c>
      <c r="AW26" s="496" t="str">
        <f aca="false">IF(AND($AU26=1,$AV26="AH列に色付け",OR($AG26="",$AH26="")),"未入力",IF(AND($AU26=1,$AV26="",$AG26=""),"未入力","入力済"))</f>
        <v>入力済</v>
      </c>
      <c r="AX26" s="239" t="e">
        <f aca="false">IFERROR(VLOOKUP(K26,【参考】数式用!$AR$3:$AS$49,2, FALSE), "")))</f>
        <v>#N/A</v>
      </c>
      <c r="AY26" s="496" t="e">
        <f aca="false">IF(AND(AN26="加算対象",N26="処遇改善加算Ⅰ"),"AI列に色付け","")</f>
        <v>#N/A</v>
      </c>
      <c r="AZ26" s="496" t="str">
        <f aca="false">IF(AND(N26="処遇改善加算Ⅰ", AI26=""), "未入力","入力済")</f>
        <v>入力済</v>
      </c>
      <c r="BA26" s="239" t="e">
        <f aca="false">IFERROR(VLOOKUP(K26,【参考】数式用!$AX$3:$AY$56, 2, FALSE), "")))</f>
        <v>#N/A</v>
      </c>
      <c r="BB26" s="496" t="str">
        <f aca="false">IF(COUNTIF(AE26:AH26,"*令和８年度特例要件を*")&gt;0,"AJ列に色付け","")</f>
        <v/>
      </c>
      <c r="BC26" s="497" t="str">
        <f aca="false">IF(AND(COUNTIF(AE26:AH26,"*令和８年度特例要件を*")&gt;0,AJ26=""), "未入力","入力済")</f>
        <v>入力済</v>
      </c>
      <c r="BD26" s="496" t="str">
        <f aca="false">IF(BB26="AJ列に色付け","入力必要","")</f>
        <v/>
      </c>
      <c r="BE26" s="496" t="str">
        <f aca="false">G26</f>
        <v/>
      </c>
      <c r="BH26" s="500" t="e">
        <f aca="false">VLOOKUP(K26,【参考】数式用!$A$2:$O$57,15,FALSE))</f>
        <v>#N/A</v>
      </c>
    </row>
    <row r="27" s="18" customFormat="true" ht="109.5" hidden="false" customHeight="true" outlineLevel="0" collapsed="false">
      <c r="A27" s="475" t="n">
        <v>16</v>
      </c>
      <c r="B27" s="476" t="str">
        <f aca="false">IF(基本情報入力シート!B55="","",基本情報入力シート!B55)</f>
        <v/>
      </c>
      <c r="C27" s="476"/>
      <c r="D27" s="476"/>
      <c r="E27" s="476"/>
      <c r="F27" s="476"/>
      <c r="G27" s="477" t="str">
        <f aca="false">IF(基本情報入力シート!L55="", "", 基本情報入力シート!L55)</f>
        <v/>
      </c>
      <c r="H27" s="477" t="str">
        <f aca="false">IF(基本情報入力シート!Q55="", "", 基本情報入力シート!Q55)</f>
        <v/>
      </c>
      <c r="I27" s="477" t="str">
        <f aca="false">IF(基本情報入力シート!V55="", "", 基本情報入力シート!V55)</f>
        <v/>
      </c>
      <c r="J27" s="477" t="str">
        <f aca="false">IF(基本情報入力シート!W55="", "", 基本情報入力シート!W55)</f>
        <v/>
      </c>
      <c r="K27" s="477" t="str">
        <f aca="false">IF(基本情報入力シート!Z55="", "", 基本情報入力シート!Z55)</f>
        <v/>
      </c>
      <c r="L27" s="478" t="str">
        <f aca="false">IF(基本情報入力シート!AF55=0, "",基本情報入力シート!AF55)</f>
        <v/>
      </c>
      <c r="M27" s="479" t="e">
        <f aca="false">IF(基本情報入力シート!AG55="","",基本情報入力シート!AG55)</f>
        <v>#N/A</v>
      </c>
      <c r="N27" s="480"/>
      <c r="O27" s="481" t="e">
        <f aca="false">IFERROR(VLOOKUP(K27,【参考】数式用!$A$2:$F$57,MATCH(N27,【参考】数式用!$C$3:$F$3,0)+2,0),"")))</f>
        <v>#N/A</v>
      </c>
      <c r="P27" s="482" t="s">
        <v>179</v>
      </c>
      <c r="Q27" s="483"/>
      <c r="R27" s="484" t="s">
        <v>180</v>
      </c>
      <c r="S27" s="483"/>
      <c r="T27" s="484" t="s">
        <v>268</v>
      </c>
      <c r="U27" s="483"/>
      <c r="V27" s="484" t="s">
        <v>180</v>
      </c>
      <c r="W27" s="483"/>
      <c r="X27" s="484" t="s">
        <v>181</v>
      </c>
      <c r="Y27" s="484" t="s">
        <v>269</v>
      </c>
      <c r="Z27" s="484" t="str">
        <f aca="false">IF(Q27&gt;=1,(U27*12+W27)-(Q27*12+S27)+1,"")</f>
        <v/>
      </c>
      <c r="AA27" s="485" t="s">
        <v>270</v>
      </c>
      <c r="AB27" s="486" t="str">
        <f aca="false">IFERROR(ROUNDDOWN(ROUND(L27*O27,0)*M27,0)*Z27,"")</f>
        <v/>
      </c>
      <c r="AC27" s="487" t="e">
        <f aca="false">IFERROR(ROUNDDOWN(ROUNDDOWN(ROUND(L27*VLOOKUP(K27,【参考】数式用!$A$4:$F$57,MATCH("処遇改善加算Ⅳ",【参考】数式用!$C$3:$F$3,0)+2,0),0)*M27,0)*Z27*0.5,0), "")),0),0),0))</f>
        <v>#N/A</v>
      </c>
      <c r="AD27" s="488"/>
      <c r="AE27" s="489"/>
      <c r="AF27" s="489"/>
      <c r="AG27" s="490"/>
      <c r="AH27" s="491"/>
      <c r="AI27" s="492"/>
      <c r="AJ27" s="492"/>
      <c r="AK27" s="493" t="e">
        <f aca="false">IF(AND(N27&lt;&gt;"", OR(U27&lt;&gt;8,W27&lt;&gt;5)),"！算定期間の終わりが令和８年５月になっていません。令和８年６月以降については別シートに記載してください。",
 IF(AND(AN27="加算対象外",N27&lt;&gt;""),"このサービスは、令和８年４月・５月は処遇改善加算の対象ではありません。記入しないでください。",""))</f>
        <v>#N/A</v>
      </c>
      <c r="AL27" s="494" t="e">
        <f aca="false">IF(OR(N27="",AN27="加算対象外"),"",IF(OR(AND(COUNTIF(AP27,"未入力")&gt;0,AD27=""),AND(COUNTIF(AQ27,"未入力")&gt;0,AE27=""),AND(COUNTIF(AN27:BE27,"AF列に色付け")&gt;0,AF27=""),AND(COUNTIF(AN27:BE27,"AG列に色付け")&gt;0,OR(AG27="",AG27=0)),AND(COUNTIF(AN27:BE27,"AH列に色付け")&gt;0,AH27=""),AND(COUNTIF(AN27:BE27,"AI列に色付け")&gt;0,AI27=""),AND(COUNTIF(AN27:BE27,"AJ列に色付け")&gt;0,AJ27="")),"！記入が必要な欄（オレンジ色のセル）に空欄があります。空欄を埋めてください。",""))</f>
        <v>#N/A</v>
      </c>
      <c r="AM27" s="495"/>
      <c r="AN27" s="496" t="e">
        <f aca="false">IFERROR(VLOOKUP(K27,【参考】数式用!$A$2:$N$57,14,FALSE),"")))</f>
        <v>#N/A</v>
      </c>
      <c r="AO27" s="496" t="e">
        <f aca="false">IF(AND(K27&lt;&gt;"",AN27="加算対象"),"N列に色付け","")</f>
        <v>#N/A</v>
      </c>
      <c r="AP27" s="239" t="e">
        <f aca="false">IF(AND(AC27&lt;&gt;0,AC27&lt;&gt;"",AN27="加算対象"),IF(AD27="○","入力済","未入力"),"")</f>
        <v>#N/A</v>
      </c>
      <c r="AQ27" s="239" t="str">
        <f aca="false">IF(AND(N27&lt;&gt;"", AE27="",AN27="加算対象"), "未入力", "入力済")</f>
        <v>入力済</v>
      </c>
      <c r="AR27" s="496" t="e">
        <f aca="false">IF(AND(N27&lt;&gt;"", N27&lt;&gt;"処遇改善加算Ⅳ",AN27="加算対象"),"AF列に色付け","")</f>
        <v>#N/A</v>
      </c>
      <c r="AS27" s="239" t="str">
        <f aca="false">IF(AND(N27&lt;&gt;"", N27&lt;&gt;"処遇改善加算Ⅳ", AF27=""), "未入力", "入力済")</f>
        <v>入力済</v>
      </c>
      <c r="AT27" s="239" t="str">
        <f aca="false">IF(OR(N27="処遇改善加算Ⅰ",N27="処遇改善加算Ⅱ"),"対象","")</f>
        <v/>
      </c>
      <c r="AU27" s="239" t="e">
        <f aca="false">IF(AND(AN27="加算対象",N27&lt;&gt;"処遇改善加算Ⅲ",N27&lt;&gt;"処遇改善加算Ⅳ", N27&lt;&gt;"", AT27&lt;&gt;"対象外"), 1,"")</f>
        <v>#N/A</v>
      </c>
      <c r="AV27" s="496" t="e">
        <f aca="false">IF(AND(AU27=1, OR(AG27=0,AG27=""),AN27="加算対象"),"AH列に色付け","")</f>
        <v>#N/A</v>
      </c>
      <c r="AW27" s="496" t="str">
        <f aca="false">IF(AND($AU27=1,$AV27="AH列に色付け",OR($AG27="",$AH27="")),"未入力",IF(AND($AU27=1,$AV27="",$AG27=""),"未入力","入力済"))</f>
        <v>入力済</v>
      </c>
      <c r="AX27" s="239" t="e">
        <f aca="false">IFERROR(VLOOKUP(K27,【参考】数式用!$AR$3:$AS$49,2, FALSE), "")))</f>
        <v>#N/A</v>
      </c>
      <c r="AY27" s="496" t="e">
        <f aca="false">IF(AND(AN27="加算対象",N27="処遇改善加算Ⅰ"),"AI列に色付け","")</f>
        <v>#N/A</v>
      </c>
      <c r="AZ27" s="496" t="str">
        <f aca="false">IF(AND(N27="処遇改善加算Ⅰ", AI27=""), "未入力","入力済")</f>
        <v>入力済</v>
      </c>
      <c r="BA27" s="239" t="e">
        <f aca="false">IFERROR(VLOOKUP(K27,【参考】数式用!$AX$3:$AY$56, 2, FALSE), "")))</f>
        <v>#N/A</v>
      </c>
      <c r="BB27" s="496" t="str">
        <f aca="false">IF(COUNTIF(AE27:AH27,"*令和８年度特例要件を*")&gt;0,"AJ列に色付け","")</f>
        <v/>
      </c>
      <c r="BC27" s="497" t="str">
        <f aca="false">IF(AND(COUNTIF(AE27:AH27,"*令和８年度特例要件を*")&gt;0,AJ27=""), "未入力","入力済")</f>
        <v>入力済</v>
      </c>
      <c r="BD27" s="496" t="str">
        <f aca="false">IF(BB27="AJ列に色付け","入力必要","")</f>
        <v/>
      </c>
      <c r="BE27" s="496" t="str">
        <f aca="false">G27</f>
        <v/>
      </c>
      <c r="BH27" s="500" t="e">
        <f aca="false">VLOOKUP(K27,【参考】数式用!$A$2:$O$57,15,FALSE))</f>
        <v>#N/A</v>
      </c>
    </row>
    <row r="28" s="18" customFormat="true" ht="109.5" hidden="false" customHeight="true" outlineLevel="0" collapsed="false">
      <c r="A28" s="475" t="n">
        <v>17</v>
      </c>
      <c r="B28" s="476" t="str">
        <f aca="false">IF(基本情報入力シート!B56="","",基本情報入力シート!B56)</f>
        <v/>
      </c>
      <c r="C28" s="476"/>
      <c r="D28" s="476"/>
      <c r="E28" s="476"/>
      <c r="F28" s="476"/>
      <c r="G28" s="477" t="str">
        <f aca="false">IF(基本情報入力シート!L56="", "", 基本情報入力シート!L56)</f>
        <v/>
      </c>
      <c r="H28" s="477" t="str">
        <f aca="false">IF(基本情報入力シート!Q56="", "", 基本情報入力シート!Q56)</f>
        <v/>
      </c>
      <c r="I28" s="477" t="str">
        <f aca="false">IF(基本情報入力シート!V56="", "", 基本情報入力シート!V56)</f>
        <v/>
      </c>
      <c r="J28" s="477" t="str">
        <f aca="false">IF(基本情報入力シート!W56="", "", 基本情報入力シート!W56)</f>
        <v/>
      </c>
      <c r="K28" s="477" t="str">
        <f aca="false">IF(基本情報入力シート!Z56="", "", 基本情報入力シート!Z56)</f>
        <v/>
      </c>
      <c r="L28" s="478" t="str">
        <f aca="false">IF(基本情報入力シート!AF56=0, "",基本情報入力シート!AF56)</f>
        <v/>
      </c>
      <c r="M28" s="479" t="e">
        <f aca="false">IF(基本情報入力シート!AG56="","",基本情報入力シート!AG56)</f>
        <v>#N/A</v>
      </c>
      <c r="N28" s="480"/>
      <c r="O28" s="481" t="e">
        <f aca="false">IFERROR(VLOOKUP(K28,【参考】数式用!$A$2:$F$57,MATCH(N28,【参考】数式用!$C$3:$F$3,0)+2,0),"")))</f>
        <v>#N/A</v>
      </c>
      <c r="P28" s="482" t="s">
        <v>179</v>
      </c>
      <c r="Q28" s="483"/>
      <c r="R28" s="484" t="s">
        <v>180</v>
      </c>
      <c r="S28" s="483"/>
      <c r="T28" s="484" t="s">
        <v>268</v>
      </c>
      <c r="U28" s="483"/>
      <c r="V28" s="484" t="s">
        <v>180</v>
      </c>
      <c r="W28" s="483"/>
      <c r="X28" s="484" t="s">
        <v>181</v>
      </c>
      <c r="Y28" s="484" t="s">
        <v>269</v>
      </c>
      <c r="Z28" s="484" t="str">
        <f aca="false">IF(Q28&gt;=1,(U28*12+W28)-(Q28*12+S28)+1,"")</f>
        <v/>
      </c>
      <c r="AA28" s="485" t="s">
        <v>270</v>
      </c>
      <c r="AB28" s="486" t="str">
        <f aca="false">IFERROR(ROUNDDOWN(ROUND(L28*O28,0)*M28,0)*Z28,"")</f>
        <v/>
      </c>
      <c r="AC28" s="487" t="e">
        <f aca="false">IFERROR(ROUNDDOWN(ROUNDDOWN(ROUND(L28*VLOOKUP(K28,【参考】数式用!$A$4:$F$57,MATCH("処遇改善加算Ⅳ",【参考】数式用!$C$3:$F$3,0)+2,0),0)*M28,0)*Z28*0.5,0), "")),0),0),0))</f>
        <v>#N/A</v>
      </c>
      <c r="AD28" s="488"/>
      <c r="AE28" s="489"/>
      <c r="AF28" s="489"/>
      <c r="AG28" s="490"/>
      <c r="AH28" s="491"/>
      <c r="AI28" s="492"/>
      <c r="AJ28" s="501"/>
      <c r="AK28" s="493" t="e">
        <f aca="false">IF(AND(N28&lt;&gt;"", OR(U28&lt;&gt;8,W28&lt;&gt;5)),"！算定期間の終わりが令和８年５月になっていません。令和８年６月以降については別シートに記載してください。",
 IF(AND(AN28="加算対象外",N28&lt;&gt;""),"このサービスは、令和８年４月・５月は処遇改善加算の対象ではありません。記入しないでください。",""))</f>
        <v>#N/A</v>
      </c>
      <c r="AL28" s="494" t="e">
        <f aca="false">IF(OR(N28="",AN28="加算対象外"),"",IF(OR(AND(COUNTIF(AP28,"未入力")&gt;0,AD28=""),AND(COUNTIF(AQ28,"未入力")&gt;0,AE28=""),AND(COUNTIF(AN28:BE28,"AF列に色付け")&gt;0,AF28=""),AND(COUNTIF(AN28:BE28,"AG列に色付け")&gt;0,OR(AG28="",AG28=0)),AND(COUNTIF(AN28:BE28,"AH列に色付け")&gt;0,AH28=""),AND(COUNTIF(AN28:BE28,"AI列に色付け")&gt;0,AI28=""),AND(COUNTIF(AN28:BE28,"AJ列に色付け")&gt;0,AJ28="")),"！記入が必要な欄（オレンジ色のセル）に空欄があります。空欄を埋めてください。",""))</f>
        <v>#N/A</v>
      </c>
      <c r="AM28" s="495"/>
      <c r="AN28" s="496" t="e">
        <f aca="false">IFERROR(VLOOKUP(K28,【参考】数式用!$A$2:$N$57,14,FALSE),"")))</f>
        <v>#N/A</v>
      </c>
      <c r="AO28" s="496" t="e">
        <f aca="false">IF(AND(K28&lt;&gt;"",AN28="加算対象"),"N列に色付け","")</f>
        <v>#N/A</v>
      </c>
      <c r="AP28" s="239" t="e">
        <f aca="false">IF(AND(AC28&lt;&gt;0,AC28&lt;&gt;"",AN28="加算対象"),IF(AD28="○","入力済","未入力"),"")</f>
        <v>#N/A</v>
      </c>
      <c r="AQ28" s="239" t="str">
        <f aca="false">IF(AND(N28&lt;&gt;"", AE28="",AN28="加算対象"), "未入力", "入力済")</f>
        <v>入力済</v>
      </c>
      <c r="AR28" s="496" t="e">
        <f aca="false">IF(AND(N28&lt;&gt;"", N28&lt;&gt;"処遇改善加算Ⅳ",AN28="加算対象"),"AF列に色付け","")</f>
        <v>#N/A</v>
      </c>
      <c r="AS28" s="239" t="str">
        <f aca="false">IF(AND(N28&lt;&gt;"", N28&lt;&gt;"処遇改善加算Ⅳ", AF28=""), "未入力", "入力済")</f>
        <v>入力済</v>
      </c>
      <c r="AT28" s="239" t="str">
        <f aca="false">IF(OR(N28="処遇改善加算Ⅰ",N28="処遇改善加算Ⅱ"),"対象","")</f>
        <v/>
      </c>
      <c r="AU28" s="239" t="e">
        <f aca="false">IF(AND(AN28="加算対象",N28&lt;&gt;"処遇改善加算Ⅲ",N28&lt;&gt;"処遇改善加算Ⅳ", N28&lt;&gt;"", AT28&lt;&gt;"対象外"), 1,"")</f>
        <v>#N/A</v>
      </c>
      <c r="AV28" s="496" t="e">
        <f aca="false">IF(AND(AU28=1, OR(AG28=0,AG28=""),AN28="加算対象"),"AH列に色付け","")</f>
        <v>#N/A</v>
      </c>
      <c r="AW28" s="496" t="str">
        <f aca="false">IF(AND($AU28=1,$AV28="AH列に色付け",OR($AG28="",$AH28="")),"未入力",IF(AND($AU28=1,$AV28="",$AG28=""),"未入力","入力済"))</f>
        <v>入力済</v>
      </c>
      <c r="AX28" s="239" t="e">
        <f aca="false">IFERROR(VLOOKUP(K28,【参考】数式用!$AR$3:$AS$49,2, FALSE), "")))</f>
        <v>#N/A</v>
      </c>
      <c r="AY28" s="496" t="e">
        <f aca="false">IF(AND(AN28="加算対象",N28="処遇改善加算Ⅰ"),"AI列に色付け","")</f>
        <v>#N/A</v>
      </c>
      <c r="AZ28" s="496" t="str">
        <f aca="false">IF(AND(N28="処遇改善加算Ⅰ", AI28=""), "未入力","入力済")</f>
        <v>入力済</v>
      </c>
      <c r="BA28" s="239" t="e">
        <f aca="false">IFERROR(VLOOKUP(K28,【参考】数式用!$AX$3:$AY$56, 2, FALSE), "")))</f>
        <v>#N/A</v>
      </c>
      <c r="BB28" s="496" t="str">
        <f aca="false">IF(COUNTIF(AE28:AH28,"*令和８年度特例要件を*")&gt;0,"AJ列に色付け","")</f>
        <v/>
      </c>
      <c r="BC28" s="497" t="str">
        <f aca="false">IF(AND(COUNTIF(AE28:AH28,"*令和８年度特例要件を*")&gt;0,AJ28=""), "未入力","入力済")</f>
        <v>入力済</v>
      </c>
      <c r="BD28" s="496" t="str">
        <f aca="false">IF(BB28="AJ列に色付け","入力必要","")</f>
        <v/>
      </c>
      <c r="BE28" s="496" t="str">
        <f aca="false">G28</f>
        <v/>
      </c>
      <c r="BH28" s="500" t="e">
        <f aca="false">VLOOKUP(K28,【参考】数式用!$A$2:$O$57,15,FALSE))</f>
        <v>#N/A</v>
      </c>
    </row>
    <row r="29" s="18" customFormat="true" ht="109.5" hidden="false" customHeight="true" outlineLevel="0" collapsed="false">
      <c r="A29" s="475" t="n">
        <v>18</v>
      </c>
      <c r="B29" s="476" t="str">
        <f aca="false">IF(基本情報入力シート!B57="","",基本情報入力シート!B57)</f>
        <v/>
      </c>
      <c r="C29" s="476"/>
      <c r="D29" s="476"/>
      <c r="E29" s="476"/>
      <c r="F29" s="476"/>
      <c r="G29" s="477" t="str">
        <f aca="false">IF(基本情報入力シート!L57="", "", 基本情報入力シート!L57)</f>
        <v/>
      </c>
      <c r="H29" s="477" t="str">
        <f aca="false">IF(基本情報入力シート!Q57="", "", 基本情報入力シート!Q57)</f>
        <v/>
      </c>
      <c r="I29" s="477" t="str">
        <f aca="false">IF(基本情報入力シート!V57="", "", 基本情報入力シート!V57)</f>
        <v/>
      </c>
      <c r="J29" s="477" t="str">
        <f aca="false">IF(基本情報入力シート!W57="", "", 基本情報入力シート!W57)</f>
        <v/>
      </c>
      <c r="K29" s="477" t="str">
        <f aca="false">IF(基本情報入力シート!Z57="", "", 基本情報入力シート!Z57)</f>
        <v/>
      </c>
      <c r="L29" s="478" t="str">
        <f aca="false">IF(基本情報入力シート!AF57=0, "",基本情報入力シート!AF57)</f>
        <v/>
      </c>
      <c r="M29" s="479" t="e">
        <f aca="false">IF(基本情報入力シート!AG57="","",基本情報入力シート!AG57)</f>
        <v>#N/A</v>
      </c>
      <c r="N29" s="480"/>
      <c r="O29" s="481" t="e">
        <f aca="false">IFERROR(VLOOKUP(K29,【参考】数式用!$A$2:$F$57,MATCH(N29,【参考】数式用!$C$3:$F$3,0)+2,0),"")))</f>
        <v>#N/A</v>
      </c>
      <c r="P29" s="482" t="s">
        <v>179</v>
      </c>
      <c r="Q29" s="483"/>
      <c r="R29" s="484" t="s">
        <v>180</v>
      </c>
      <c r="S29" s="483"/>
      <c r="T29" s="484" t="s">
        <v>268</v>
      </c>
      <c r="U29" s="483"/>
      <c r="V29" s="484" t="s">
        <v>180</v>
      </c>
      <c r="W29" s="483"/>
      <c r="X29" s="484" t="s">
        <v>181</v>
      </c>
      <c r="Y29" s="484" t="s">
        <v>269</v>
      </c>
      <c r="Z29" s="484" t="str">
        <f aca="false">IF(Q29&gt;=1,(U29*12+W29)-(Q29*12+S29)+1,"")</f>
        <v/>
      </c>
      <c r="AA29" s="485" t="s">
        <v>270</v>
      </c>
      <c r="AB29" s="486" t="str">
        <f aca="false">IFERROR(ROUNDDOWN(ROUND(L29*O29,0)*M29,0)*Z29,"")</f>
        <v/>
      </c>
      <c r="AC29" s="487" t="e">
        <f aca="false">IFERROR(ROUNDDOWN(ROUNDDOWN(ROUND(L29*VLOOKUP(K29,【参考】数式用!$A$4:$F$57,MATCH("処遇改善加算Ⅳ",【参考】数式用!$C$3:$F$3,0)+2,0),0)*M29,0)*Z29*0.5,0), "")),0),0),0))</f>
        <v>#N/A</v>
      </c>
      <c r="AD29" s="488"/>
      <c r="AE29" s="489"/>
      <c r="AF29" s="489"/>
      <c r="AG29" s="490"/>
      <c r="AH29" s="491"/>
      <c r="AI29" s="492"/>
      <c r="AJ29" s="501"/>
      <c r="AK29" s="493" t="e">
        <f aca="false">IF(AND(N29&lt;&gt;"", OR(U29&lt;&gt;8,W29&lt;&gt;5)),"！算定期間の終わりが令和８年５月になっていません。令和８年６月以降については別シートに記載してください。",
 IF(AND(AN29="加算対象外",N29&lt;&gt;""),"このサービスは、令和８年４月・５月は処遇改善加算の対象ではありません。記入しないでください。",""))</f>
        <v>#N/A</v>
      </c>
      <c r="AL29" s="494" t="e">
        <f aca="false">IF(OR(N29="",AN29="加算対象外"),"",IF(OR(AND(COUNTIF(AP29,"未入力")&gt;0,AD29=""),AND(COUNTIF(AQ29,"未入力")&gt;0,AE29=""),AND(COUNTIF(AN29:BE29,"AF列に色付け")&gt;0,AF29=""),AND(COUNTIF(AN29:BE29,"AG列に色付け")&gt;0,OR(AG29="",AG29=0)),AND(COUNTIF(AN29:BE29,"AH列に色付け")&gt;0,AH29=""),AND(COUNTIF(AN29:BE29,"AI列に色付け")&gt;0,AI29=""),AND(COUNTIF(AN29:BE29,"AJ列に色付け")&gt;0,AJ29="")),"！記入が必要な欄（オレンジ色のセル）に空欄があります。空欄を埋めてください。",""))</f>
        <v>#N/A</v>
      </c>
      <c r="AM29" s="495"/>
      <c r="AN29" s="496" t="e">
        <f aca="false">IFERROR(VLOOKUP(K29,【参考】数式用!$A$2:$N$57,14,FALSE),"")))</f>
        <v>#N/A</v>
      </c>
      <c r="AO29" s="496" t="e">
        <f aca="false">IF(AND(K29&lt;&gt;"",AN29="加算対象"),"N列に色付け","")</f>
        <v>#N/A</v>
      </c>
      <c r="AP29" s="239" t="e">
        <f aca="false">IF(AND(AC29&lt;&gt;0,AC29&lt;&gt;"",AN29="加算対象"),IF(AD29="○","入力済","未入力"),"")</f>
        <v>#N/A</v>
      </c>
      <c r="AQ29" s="239" t="str">
        <f aca="false">IF(AND(N29&lt;&gt;"", AE29="",AN29="加算対象"), "未入力", "入力済")</f>
        <v>入力済</v>
      </c>
      <c r="AR29" s="496" t="e">
        <f aca="false">IF(AND(N29&lt;&gt;"", N29&lt;&gt;"処遇改善加算Ⅳ",AN29="加算対象"),"AF列に色付け","")</f>
        <v>#N/A</v>
      </c>
      <c r="AS29" s="239" t="str">
        <f aca="false">IF(AND(N29&lt;&gt;"", N29&lt;&gt;"処遇改善加算Ⅳ", AF29=""), "未入力", "入力済")</f>
        <v>入力済</v>
      </c>
      <c r="AT29" s="239" t="str">
        <f aca="false">IF(OR(N29="処遇改善加算Ⅰ",N29="処遇改善加算Ⅱ"),"対象","")</f>
        <v/>
      </c>
      <c r="AU29" s="239" t="e">
        <f aca="false">IF(AND(AN29="加算対象",N29&lt;&gt;"処遇改善加算Ⅲ",N29&lt;&gt;"処遇改善加算Ⅳ", N29&lt;&gt;"", AT29&lt;&gt;"対象外"), 1,"")</f>
        <v>#N/A</v>
      </c>
      <c r="AV29" s="496" t="e">
        <f aca="false">IF(AND(AU29=1, OR(AG29=0,AG29=""),AN29="加算対象"),"AH列に色付け","")</f>
        <v>#N/A</v>
      </c>
      <c r="AW29" s="496" t="str">
        <f aca="false">IF(AND($AU29=1,$AV29="AH列に色付け",OR($AG29="",$AH29="")),"未入力",IF(AND($AU29=1,$AV29="",$AG29=""),"未入力","入力済"))</f>
        <v>入力済</v>
      </c>
      <c r="AX29" s="239" t="e">
        <f aca="false">IFERROR(VLOOKUP(K29,【参考】数式用!$AR$3:$AS$49,2, FALSE), "")))</f>
        <v>#N/A</v>
      </c>
      <c r="AY29" s="496" t="e">
        <f aca="false">IF(AND(AN29="加算対象",N29="処遇改善加算Ⅰ"),"AI列に色付け","")</f>
        <v>#N/A</v>
      </c>
      <c r="AZ29" s="496" t="e">
        <f aca="false">IF(AND(N29="処遇改善加算Ⅰ",#REF!= ""), "未入力","入力済")</f>
        <v>#REF!</v>
      </c>
      <c r="BA29" s="239" t="e">
        <f aca="false">IFERROR(VLOOKUP(K29,【参考】数式用!$AX$3:$AY$56, 2, FALSE), "")))</f>
        <v>#N/A</v>
      </c>
      <c r="BB29" s="496" t="str">
        <f aca="false">IF(COUNTIF(AE29:AH29,"*令和８年度特例要件を*")&gt;0,"AJ列に色付け","")</f>
        <v/>
      </c>
      <c r="BC29" s="497" t="str">
        <f aca="false">IF(AND(COUNTIF(AE29:AH29,"*令和８年度特例要件を*")&gt;0,AJ29=""), "未入力","入力済")</f>
        <v>入力済</v>
      </c>
      <c r="BD29" s="496" t="str">
        <f aca="false">IF(BB29="AJ列に色付け","入力必要","")</f>
        <v/>
      </c>
      <c r="BE29" s="496" t="str">
        <f aca="false">G29</f>
        <v/>
      </c>
      <c r="BH29" s="500" t="e">
        <f aca="false">VLOOKUP(K29,【参考】数式用!$A$2:$O$57,15,FALSE))</f>
        <v>#N/A</v>
      </c>
    </row>
    <row r="30" s="18" customFormat="true" ht="109.5" hidden="false" customHeight="true" outlineLevel="0" collapsed="false">
      <c r="A30" s="475" t="n">
        <v>19</v>
      </c>
      <c r="B30" s="476" t="str">
        <f aca="false">IF(基本情報入力シート!B58="","",基本情報入力シート!B58)</f>
        <v/>
      </c>
      <c r="C30" s="476"/>
      <c r="D30" s="476"/>
      <c r="E30" s="476"/>
      <c r="F30" s="476"/>
      <c r="G30" s="477" t="str">
        <f aca="false">IF(基本情報入力シート!L58="", "", 基本情報入力シート!L58)</f>
        <v/>
      </c>
      <c r="H30" s="477" t="str">
        <f aca="false">IF(基本情報入力シート!Q58="", "", 基本情報入力シート!Q58)</f>
        <v/>
      </c>
      <c r="I30" s="477" t="str">
        <f aca="false">IF(基本情報入力シート!V58="", "", 基本情報入力シート!V58)</f>
        <v/>
      </c>
      <c r="J30" s="477" t="str">
        <f aca="false">IF(基本情報入力シート!W58="", "", 基本情報入力シート!W58)</f>
        <v/>
      </c>
      <c r="K30" s="477" t="str">
        <f aca="false">IF(基本情報入力シート!Z58="", "", 基本情報入力シート!Z58)</f>
        <v/>
      </c>
      <c r="L30" s="478" t="str">
        <f aca="false">IF(基本情報入力シート!AF58=0, "",基本情報入力シート!AF58)</f>
        <v/>
      </c>
      <c r="M30" s="479" t="e">
        <f aca="false">IF(基本情報入力シート!AG58="","",基本情報入力シート!AG58)</f>
        <v>#N/A</v>
      </c>
      <c r="N30" s="480"/>
      <c r="O30" s="481" t="e">
        <f aca="false">IFERROR(VLOOKUP(K30,【参考】数式用!$A$2:$F$57,MATCH(N30,【参考】数式用!$C$3:$F$3,0)+2,0),"")))</f>
        <v>#N/A</v>
      </c>
      <c r="P30" s="482" t="s">
        <v>179</v>
      </c>
      <c r="Q30" s="483"/>
      <c r="R30" s="484" t="s">
        <v>180</v>
      </c>
      <c r="S30" s="483"/>
      <c r="T30" s="484" t="s">
        <v>268</v>
      </c>
      <c r="U30" s="483"/>
      <c r="V30" s="484" t="s">
        <v>180</v>
      </c>
      <c r="W30" s="483"/>
      <c r="X30" s="484" t="s">
        <v>181</v>
      </c>
      <c r="Y30" s="484" t="s">
        <v>269</v>
      </c>
      <c r="Z30" s="484" t="str">
        <f aca="false">IF(Q30&gt;=1,(U30*12+W30)-(Q30*12+S30)+1,"")</f>
        <v/>
      </c>
      <c r="AA30" s="485" t="s">
        <v>270</v>
      </c>
      <c r="AB30" s="486" t="str">
        <f aca="false">IFERROR(ROUNDDOWN(ROUND(L30*O30,0)*M30,0)*Z30,"")</f>
        <v/>
      </c>
      <c r="AC30" s="487" t="e">
        <f aca="false">IFERROR(ROUNDDOWN(ROUNDDOWN(ROUND(L30*VLOOKUP(K30,【参考】数式用!$A$4:$F$57,MATCH("処遇改善加算Ⅳ",【参考】数式用!$C$3:$F$3,0)+2,0),0)*M30,0)*Z30*0.5,0), "")),0),0),0))</f>
        <v>#N/A</v>
      </c>
      <c r="AD30" s="488"/>
      <c r="AE30" s="489"/>
      <c r="AF30" s="489"/>
      <c r="AG30" s="490"/>
      <c r="AH30" s="491"/>
      <c r="AI30" s="492"/>
      <c r="AJ30" s="501"/>
      <c r="AK30" s="493" t="e">
        <f aca="false">IF(AND(N30&lt;&gt;"", OR(U30&lt;&gt;8,W30&lt;&gt;5)),"！算定期間の終わりが令和８年５月になっていません。令和８年６月以降については別シートに記載してください。",
 IF(AND(AN30="加算対象外",N30&lt;&gt;""),"このサービスは、令和８年４月・５月は処遇改善加算の対象ではありません。記入しないでください。",""))</f>
        <v>#N/A</v>
      </c>
      <c r="AL30" s="494" t="e">
        <f aca="false">IF(OR(N30="",AN30="加算対象外"),"",IF(OR(AND(COUNTIF(AP30,"未入力")&gt;0,AD30=""),AND(COUNTIF(AQ30,"未入力")&gt;0,AE30=""),AND(COUNTIF(AN30:BE30,"AF列に色付け")&gt;0,AF30=""),AND(COUNTIF(AN30:BE30,"AG列に色付け")&gt;0,OR(AG30="",AG30=0)),AND(COUNTIF(AN30:BE30,"AH列に色付け")&gt;0,AH30=""),AND(COUNTIF(AN30:BE30,"AI列に色付け")&gt;0,AI30=""),AND(COUNTIF(AN30:BE30,"AJ列に色付け")&gt;0,AJ30="")),"！記入が必要な欄（オレンジ色のセル）に空欄があります。空欄を埋めてください。",""))</f>
        <v>#N/A</v>
      </c>
      <c r="AM30" s="495"/>
      <c r="AN30" s="496" t="e">
        <f aca="false">IFERROR(VLOOKUP(K30,【参考】数式用!$A$2:$N$57,14,FALSE),"")))</f>
        <v>#N/A</v>
      </c>
      <c r="AO30" s="496" t="e">
        <f aca="false">IF(AND(K30&lt;&gt;"",AN30="加算対象"),"N列に色付け","")</f>
        <v>#N/A</v>
      </c>
      <c r="AP30" s="239" t="e">
        <f aca="false">IF(AND(AC30&lt;&gt;0,AC30&lt;&gt;"",AN30="加算対象"),IF(AD30="○","入力済","未入力"),"")</f>
        <v>#N/A</v>
      </c>
      <c r="AQ30" s="239" t="str">
        <f aca="false">IF(AND(N30&lt;&gt;"", AE30="",AN30="加算対象"), "未入力", "入力済")</f>
        <v>入力済</v>
      </c>
      <c r="AR30" s="496" t="e">
        <f aca="false">IF(AND(N30&lt;&gt;"", N30&lt;&gt;"処遇改善加算Ⅳ",AN30="加算対象"),"AF列に色付け","")</f>
        <v>#N/A</v>
      </c>
      <c r="AS30" s="239" t="str">
        <f aca="false">IF(AND(N30&lt;&gt;"", N30&lt;&gt;"処遇改善加算Ⅳ", AF30=""), "未入力", "入力済")</f>
        <v>入力済</v>
      </c>
      <c r="AT30" s="239" t="str">
        <f aca="false">IF(OR(N30="処遇改善加算Ⅰ",N30="処遇改善加算Ⅱ"),"対象","")</f>
        <v/>
      </c>
      <c r="AU30" s="239" t="e">
        <f aca="false">IF(AND(AN30="加算対象",N30&lt;&gt;"処遇改善加算Ⅲ",N30&lt;&gt;"処遇改善加算Ⅳ", N30&lt;&gt;"", AT30&lt;&gt;"対象外"), 1,"")</f>
        <v>#N/A</v>
      </c>
      <c r="AV30" s="496" t="e">
        <f aca="false">IF(AND(AU30=1, OR(AG30=0,AG30=""),AN30="加算対象"),"AH列に色付け","")</f>
        <v>#N/A</v>
      </c>
      <c r="AW30" s="496" t="str">
        <f aca="false">IF(AND($AU30=1,$AV30="AH列に色付け",OR($AG30="",$AH30="")),"未入力",IF(AND($AU30=1,$AV30="",$AG30=""),"未入力","入力済"))</f>
        <v>入力済</v>
      </c>
      <c r="AX30" s="239" t="e">
        <f aca="false">IFERROR(VLOOKUP(K30,【参考】数式用!$AR$3:$AS$49,2, FALSE), "")))</f>
        <v>#N/A</v>
      </c>
      <c r="AY30" s="496" t="e">
        <f aca="false">IF(AND(AN30="加算対象",N30="処遇改善加算Ⅰ"),"AI列に色付け","")</f>
        <v>#N/A</v>
      </c>
      <c r="AZ30" s="496" t="str">
        <f aca="false">IF(AND(N30="処遇改善加算Ⅰ", AI30=""), "未入力","入力済")</f>
        <v>入力済</v>
      </c>
      <c r="BA30" s="239" t="e">
        <f aca="false">IFERROR(VLOOKUP(K30,【参考】数式用!$AX$3:$AY$56, 2, FALSE), "")))</f>
        <v>#N/A</v>
      </c>
      <c r="BB30" s="496" t="str">
        <f aca="false">IF(COUNTIF(AE30:AH30,"*令和８年度特例要件を*")&gt;0,"AJ列に色付け","")</f>
        <v/>
      </c>
      <c r="BC30" s="497" t="str">
        <f aca="false">IF(AND(COUNTIF(AE30:AH30,"*令和８年度特例要件を*")&gt;0,AJ30=""), "未入力","入力済")</f>
        <v>入力済</v>
      </c>
      <c r="BD30" s="496" t="str">
        <f aca="false">IF(BB30="AJ列に色付け","入力必要","")</f>
        <v/>
      </c>
      <c r="BE30" s="496" t="str">
        <f aca="false">G30</f>
        <v/>
      </c>
      <c r="BH30" s="500" t="e">
        <f aca="false">VLOOKUP(K30,【参考】数式用!$A$2:$O$57,15,FALSE))</f>
        <v>#N/A</v>
      </c>
    </row>
    <row r="31" s="18" customFormat="true" ht="109.5" hidden="false" customHeight="true" outlineLevel="0" collapsed="false">
      <c r="A31" s="475" t="n">
        <v>20</v>
      </c>
      <c r="B31" s="476" t="str">
        <f aca="false">IF(基本情報入力シート!B59="","",基本情報入力シート!B59)</f>
        <v/>
      </c>
      <c r="C31" s="476"/>
      <c r="D31" s="476"/>
      <c r="E31" s="476"/>
      <c r="F31" s="476"/>
      <c r="G31" s="477" t="str">
        <f aca="false">IF(基本情報入力シート!L59="", "", 基本情報入力シート!L59)</f>
        <v/>
      </c>
      <c r="H31" s="477" t="str">
        <f aca="false">IF(基本情報入力シート!Q59="", "", 基本情報入力シート!Q59)</f>
        <v/>
      </c>
      <c r="I31" s="477" t="str">
        <f aca="false">IF(基本情報入力シート!V59="", "", 基本情報入力シート!V59)</f>
        <v/>
      </c>
      <c r="J31" s="477" t="str">
        <f aca="false">IF(基本情報入力シート!W59="", "", 基本情報入力シート!W59)</f>
        <v/>
      </c>
      <c r="K31" s="477" t="str">
        <f aca="false">IF(基本情報入力シート!Z59="", "", 基本情報入力シート!Z59)</f>
        <v/>
      </c>
      <c r="L31" s="478" t="str">
        <f aca="false">IF(基本情報入力シート!AF59=0, "",基本情報入力シート!AF59)</f>
        <v/>
      </c>
      <c r="M31" s="479" t="e">
        <f aca="false">IF(基本情報入力シート!AG59="","",基本情報入力シート!AG59)</f>
        <v>#N/A</v>
      </c>
      <c r="N31" s="480"/>
      <c r="O31" s="481" t="e">
        <f aca="false">IFERROR(VLOOKUP(K31,【参考】数式用!$A$2:$F$57,MATCH(N31,【参考】数式用!$C$3:$F$3,0)+2,0),"")))</f>
        <v>#N/A</v>
      </c>
      <c r="P31" s="482" t="s">
        <v>179</v>
      </c>
      <c r="Q31" s="483"/>
      <c r="R31" s="484" t="s">
        <v>180</v>
      </c>
      <c r="S31" s="483"/>
      <c r="T31" s="484" t="s">
        <v>268</v>
      </c>
      <c r="U31" s="483"/>
      <c r="V31" s="484" t="s">
        <v>180</v>
      </c>
      <c r="W31" s="483"/>
      <c r="X31" s="484" t="s">
        <v>181</v>
      </c>
      <c r="Y31" s="484" t="s">
        <v>269</v>
      </c>
      <c r="Z31" s="484" t="str">
        <f aca="false">IF(Q31&gt;=1,(U31*12+W31)-(Q31*12+S31)+1,"")</f>
        <v/>
      </c>
      <c r="AA31" s="485" t="s">
        <v>270</v>
      </c>
      <c r="AB31" s="486" t="str">
        <f aca="false">IFERROR(ROUNDDOWN(ROUND(L31*O31,0)*M31,0)*Z31,"")</f>
        <v/>
      </c>
      <c r="AC31" s="487" t="e">
        <f aca="false">IFERROR(ROUNDDOWN(ROUNDDOWN(ROUND(L31*VLOOKUP(K31,【参考】数式用!$A$4:$F$57,MATCH("処遇改善加算Ⅳ",【参考】数式用!$C$3:$F$3,0)+2,0),0)*M31,0)*Z31*0.5,0), "")),0),0),0))</f>
        <v>#N/A</v>
      </c>
      <c r="AD31" s="488"/>
      <c r="AE31" s="489"/>
      <c r="AF31" s="489"/>
      <c r="AG31" s="490"/>
      <c r="AH31" s="491"/>
      <c r="AI31" s="492"/>
      <c r="AJ31" s="492"/>
      <c r="AK31" s="493" t="e">
        <f aca="false">IF(AND(N31&lt;&gt;"", OR(U31&lt;&gt;8,W31&lt;&gt;5)),"！算定期間の終わりが令和８年５月になっていません。令和８年６月以降については別シートに記載してください。",
 IF(AND(AN31="加算対象外",N31&lt;&gt;""),"このサービスは、令和８年４月・５月は処遇改善加算の対象ではありません。記入しないでください。",""))</f>
        <v>#N/A</v>
      </c>
      <c r="AL31" s="494" t="e">
        <f aca="false">IF(OR(N31="",AN31="加算対象外"),"",IF(OR(AND(COUNTIF(AP31,"未入力")&gt;0,AD31=""),AND(COUNTIF(AQ31,"未入力")&gt;0,AE31=""),AND(COUNTIF(AN31:BE31,"AF列に色付け")&gt;0,AF31=""),AND(COUNTIF(AN31:BE31,"AG列に色付け")&gt;0,OR(AG31="",AG31=0)),AND(COUNTIF(AN31:BE31,"AH列に色付け")&gt;0,AH31=""),AND(COUNTIF(AN31:BE31,"AI列に色付け")&gt;0,AI31=""),AND(COUNTIF(AN31:BE31,"AJ列に色付け")&gt;0,AJ31="")),"！記入が必要な欄（オレンジ色のセル）に空欄があります。空欄を埋めてください。",""))</f>
        <v>#N/A</v>
      </c>
      <c r="AM31" s="495"/>
      <c r="AN31" s="496" t="e">
        <f aca="false">IFERROR(VLOOKUP(K31,【参考】数式用!$A$2:$N$57,14,FALSE),"")))</f>
        <v>#N/A</v>
      </c>
      <c r="AO31" s="496" t="e">
        <f aca="false">IF(AND(K31&lt;&gt;"",AN31="加算対象"),"N列に色付け","")</f>
        <v>#N/A</v>
      </c>
      <c r="AP31" s="239" t="e">
        <f aca="false">IF(AND(AC31&lt;&gt;0,AC31&lt;&gt;"",AN31="加算対象"),IF(AD31="○","入力済","未入力"),"")</f>
        <v>#N/A</v>
      </c>
      <c r="AQ31" s="239" t="str">
        <f aca="false">IF(AND(N31&lt;&gt;"", AE31="",AN31="加算対象"), "未入力", "入力済")</f>
        <v>入力済</v>
      </c>
      <c r="AR31" s="496" t="e">
        <f aca="false">IF(AND(N31&lt;&gt;"", N31&lt;&gt;"処遇改善加算Ⅳ",AN31="加算対象"),"AF列に色付け","")</f>
        <v>#N/A</v>
      </c>
      <c r="AS31" s="239" t="str">
        <f aca="false">IF(AND(N31&lt;&gt;"", N31&lt;&gt;"処遇改善加算Ⅳ", AF31=""), "未入力", "入力済")</f>
        <v>入力済</v>
      </c>
      <c r="AT31" s="239" t="str">
        <f aca="false">IF(OR(N31="処遇改善加算Ⅰ",N31="処遇改善加算Ⅱ"),"対象","")</f>
        <v/>
      </c>
      <c r="AU31" s="239" t="e">
        <f aca="false">IF(AND(AN31="加算対象",N31&lt;&gt;"処遇改善加算Ⅲ",N31&lt;&gt;"処遇改善加算Ⅳ", N31&lt;&gt;"", AT31&lt;&gt;"対象外"), 1,"")</f>
        <v>#N/A</v>
      </c>
      <c r="AV31" s="496" t="e">
        <f aca="false">IF(AND(AU31=1, OR(AG31=0,AG31=""),AN31="加算対象"),"AH列に色付け","")</f>
        <v>#N/A</v>
      </c>
      <c r="AW31" s="496" t="str">
        <f aca="false">IF(AND($AU31=1,$AV31="AH列に色付け",OR($AG31="",$AH31="")),"未入力",IF(AND($AU31=1,$AV31="",$AG31=""),"未入力","入力済"))</f>
        <v>入力済</v>
      </c>
      <c r="AX31" s="239" t="e">
        <f aca="false">IFERROR(VLOOKUP(K31,【参考】数式用!$AR$3:$AS$49,2, FALSE), "")))</f>
        <v>#N/A</v>
      </c>
      <c r="AY31" s="496" t="e">
        <f aca="false">IF(AND(AN31="加算対象",N31="処遇改善加算Ⅰ"),"AI列に色付け","")</f>
        <v>#N/A</v>
      </c>
      <c r="AZ31" s="496" t="str">
        <f aca="false">IF(AND(N31="処遇改善加算Ⅰ", AI31=""), "未入力","入力済")</f>
        <v>入力済</v>
      </c>
      <c r="BA31" s="239" t="e">
        <f aca="false">IFERROR(VLOOKUP(K31,【参考】数式用!$AX$3:$AY$56, 2, FALSE), "")))</f>
        <v>#N/A</v>
      </c>
      <c r="BB31" s="496" t="str">
        <f aca="false">IF(COUNTIF(AE31:AH31,"*令和８年度特例要件を*")&gt;0,"AJ列に色付け","")</f>
        <v/>
      </c>
      <c r="BC31" s="497" t="str">
        <f aca="false">IF(AND(COUNTIF(AE31:AH31,"*令和８年度特例要件を*")&gt;0,AJ31=""), "未入力","入力済")</f>
        <v>入力済</v>
      </c>
      <c r="BD31" s="496" t="str">
        <f aca="false">IF(BB31="AJ列に色付け","入力必要","")</f>
        <v/>
      </c>
      <c r="BE31" s="496" t="str">
        <f aca="false">G31</f>
        <v/>
      </c>
      <c r="BH31" s="500" t="e">
        <f aca="false">VLOOKUP(K31,【参考】数式用!$A$2:$O$57,15,FALSE))</f>
        <v>#N/A</v>
      </c>
    </row>
    <row r="32" s="18" customFormat="true" ht="109.5" hidden="false" customHeight="true" outlineLevel="0" collapsed="false">
      <c r="A32" s="475" t="n">
        <v>21</v>
      </c>
      <c r="B32" s="476" t="str">
        <f aca="false">IF(基本情報入力シート!B60="","",基本情報入力シート!B60)</f>
        <v/>
      </c>
      <c r="C32" s="476"/>
      <c r="D32" s="476"/>
      <c r="E32" s="476"/>
      <c r="F32" s="476"/>
      <c r="G32" s="477" t="str">
        <f aca="false">IF(基本情報入力シート!L60="", "", 基本情報入力シート!L60)</f>
        <v/>
      </c>
      <c r="H32" s="477" t="str">
        <f aca="false">IF(基本情報入力シート!Q60="", "", 基本情報入力シート!Q60)</f>
        <v/>
      </c>
      <c r="I32" s="477" t="str">
        <f aca="false">IF(基本情報入力シート!V60="", "", 基本情報入力シート!V60)</f>
        <v/>
      </c>
      <c r="J32" s="477" t="str">
        <f aca="false">IF(基本情報入力シート!W60="", "", 基本情報入力シート!W60)</f>
        <v/>
      </c>
      <c r="K32" s="477" t="str">
        <f aca="false">IF(基本情報入力シート!Z60="", "", 基本情報入力シート!Z60)</f>
        <v/>
      </c>
      <c r="L32" s="478" t="str">
        <f aca="false">IF(基本情報入力シート!AF60=0, "",基本情報入力シート!AF60)</f>
        <v/>
      </c>
      <c r="M32" s="479" t="e">
        <f aca="false">IF(基本情報入力シート!AG60="","",基本情報入力シート!AG60)</f>
        <v>#N/A</v>
      </c>
      <c r="N32" s="480"/>
      <c r="O32" s="481" t="e">
        <f aca="false">IFERROR(VLOOKUP(K32,【参考】数式用!$A$2:$F$57,MATCH(N32,【参考】数式用!$C$3:$F$3,0)+2,0),"")))</f>
        <v>#N/A</v>
      </c>
      <c r="P32" s="482" t="s">
        <v>179</v>
      </c>
      <c r="Q32" s="483"/>
      <c r="R32" s="484" t="s">
        <v>180</v>
      </c>
      <c r="S32" s="483"/>
      <c r="T32" s="484" t="s">
        <v>268</v>
      </c>
      <c r="U32" s="483"/>
      <c r="V32" s="484" t="s">
        <v>180</v>
      </c>
      <c r="W32" s="483"/>
      <c r="X32" s="484" t="s">
        <v>181</v>
      </c>
      <c r="Y32" s="484" t="s">
        <v>269</v>
      </c>
      <c r="Z32" s="484" t="str">
        <f aca="false">IF(Q32&gt;=1,(U32*12+W32)-(Q32*12+S32)+1,"")</f>
        <v/>
      </c>
      <c r="AA32" s="485" t="s">
        <v>270</v>
      </c>
      <c r="AB32" s="486" t="str">
        <f aca="false">IFERROR(ROUNDDOWN(ROUND(L32*O32,0)*M32,0)*Z32,"")</f>
        <v/>
      </c>
      <c r="AC32" s="487" t="e">
        <f aca="false">IFERROR(ROUNDDOWN(ROUNDDOWN(ROUND(L32*VLOOKUP(K32,【参考】数式用!$A$4:$F$57,MATCH("処遇改善加算Ⅳ",【参考】数式用!$C$3:$F$3,0)+2,0),0)*M32,0)*Z32*0.5,0), "")),0),0),0))</f>
        <v>#N/A</v>
      </c>
      <c r="AD32" s="488"/>
      <c r="AE32" s="489"/>
      <c r="AF32" s="489"/>
      <c r="AG32" s="490"/>
      <c r="AH32" s="491"/>
      <c r="AI32" s="492"/>
      <c r="AJ32" s="492"/>
      <c r="AK32" s="493" t="e">
        <f aca="false">IF(AND(N32&lt;&gt;"", OR(U32&lt;&gt;8,W32&lt;&gt;5)),"！算定期間の終わりが令和８年５月になっていません。令和８年６月以降については別シートに記載してください。",
 IF(AND(AN32="加算対象外",N32&lt;&gt;""),"このサービスは、令和８年４月・５月は処遇改善加算の対象ではありません。記入しないでください。",""))</f>
        <v>#N/A</v>
      </c>
      <c r="AL32" s="494" t="e">
        <f aca="false">IF(OR(N32="",AN32="加算対象外"),"",IF(OR(AND(COUNTIF(AP32,"未入力")&gt;0,AD32=""),AND(COUNTIF(AQ32,"未入力")&gt;0,AE32=""),AND(COUNTIF(AN32:BE32,"AF列に色付け")&gt;0,AF32=""),AND(COUNTIF(AN32:BE32,"AG列に色付け")&gt;0,OR(AG32="",AG32=0)),AND(COUNTIF(AN32:BE32,"AH列に色付け")&gt;0,AH32=""),AND(COUNTIF(AN32:BE32,"AI列に色付け")&gt;0,AI32=""),AND(COUNTIF(AN32:BE32,"AJ列に色付け")&gt;0,AJ32="")),"！記入が必要な欄（オレンジ色のセル）に空欄があります。空欄を埋めてください。",""))</f>
        <v>#N/A</v>
      </c>
      <c r="AM32" s="495"/>
      <c r="AN32" s="496" t="e">
        <f aca="false">IFERROR(VLOOKUP(K32,【参考】数式用!$A$2:$N$57,14,FALSE),"")))</f>
        <v>#N/A</v>
      </c>
      <c r="AO32" s="496" t="e">
        <f aca="false">IF(AND(K32&lt;&gt;"",AN32="加算対象"),"N列に色付け","")</f>
        <v>#N/A</v>
      </c>
      <c r="AP32" s="239" t="e">
        <f aca="false">IF(AND(AC32&lt;&gt;0,AC32&lt;&gt;"",AN32="加算対象"),IF(AD32="○","入力済","未入力"),"")</f>
        <v>#N/A</v>
      </c>
      <c r="AQ32" s="239" t="str">
        <f aca="false">IF(AND(N32&lt;&gt;"", AE32="",AN32="加算対象"), "未入力", "入力済")</f>
        <v>入力済</v>
      </c>
      <c r="AR32" s="496" t="e">
        <f aca="false">IF(AND(N32&lt;&gt;"", N32&lt;&gt;"処遇改善加算Ⅳ",AN32="加算対象"),"AF列に色付け","")</f>
        <v>#N/A</v>
      </c>
      <c r="AS32" s="239" t="str">
        <f aca="false">IF(AND(N32&lt;&gt;"", N32&lt;&gt;"処遇改善加算Ⅳ", AF32=""), "未入力", "入力済")</f>
        <v>入力済</v>
      </c>
      <c r="AT32" s="239" t="str">
        <f aca="false">IF(OR(N32="処遇改善加算Ⅰ",N32="処遇改善加算Ⅱ"),"対象","")</f>
        <v/>
      </c>
      <c r="AU32" s="239" t="e">
        <f aca="false">IF(AND(AN32="加算対象",N32&lt;&gt;"処遇改善加算Ⅲ",N32&lt;&gt;"処遇改善加算Ⅳ", N32&lt;&gt;"", AT32&lt;&gt;"対象外"), 1,"")</f>
        <v>#N/A</v>
      </c>
      <c r="AV32" s="496" t="e">
        <f aca="false">IF(AND(AU32=1, OR(AG32=0,AG32=""),AN32="加算対象"),"AH列に色付け","")</f>
        <v>#N/A</v>
      </c>
      <c r="AW32" s="496" t="str">
        <f aca="false">IF(AND($AU32=1,$AV32="AH列に色付け",OR($AG32="",$AH32="")),"未入力",IF(AND($AU32=1,$AV32="",$AG32=""),"未入力","入力済"))</f>
        <v>入力済</v>
      </c>
      <c r="AX32" s="239" t="e">
        <f aca="false">IFERROR(VLOOKUP(K32,【参考】数式用!$AR$3:$AS$49,2, FALSE), "")))</f>
        <v>#N/A</v>
      </c>
      <c r="AY32" s="496" t="e">
        <f aca="false">IF(AND(AN32="加算対象",N32="処遇改善加算Ⅰ"),"AI列に色付け","")</f>
        <v>#N/A</v>
      </c>
      <c r="AZ32" s="496" t="str">
        <f aca="false">IF(AND(N32="処遇改善加算Ⅰ", AI32=""), "未入力","入力済")</f>
        <v>入力済</v>
      </c>
      <c r="BA32" s="239" t="e">
        <f aca="false">IFERROR(VLOOKUP(K32,【参考】数式用!$AX$3:$AY$56, 2, FALSE), "")))</f>
        <v>#N/A</v>
      </c>
      <c r="BB32" s="496" t="str">
        <f aca="false">IF(COUNTIF(AE32:AH32,"*令和８年度特例要件を*")&gt;0,"AJ列に色付け","")</f>
        <v/>
      </c>
      <c r="BC32" s="497" t="str">
        <f aca="false">IF(AND(COUNTIF(AE32:AH32,"*令和８年度特例要件を*")&gt;0,AJ32=""), "未入力","入力済")</f>
        <v>入力済</v>
      </c>
      <c r="BD32" s="496" t="str">
        <f aca="false">IF(BB32="AJ列に色付け","入力必要","")</f>
        <v/>
      </c>
      <c r="BE32" s="496" t="str">
        <f aca="false">G32</f>
        <v/>
      </c>
      <c r="BH32" s="500" t="e">
        <f aca="false">VLOOKUP(K32,【参考】数式用!$A$2:$O$57,15,FALSE))</f>
        <v>#N/A</v>
      </c>
    </row>
    <row r="33" s="18" customFormat="true" ht="109.5" hidden="false" customHeight="true" outlineLevel="0" collapsed="false">
      <c r="A33" s="475" t="n">
        <v>22</v>
      </c>
      <c r="B33" s="476" t="str">
        <f aca="false">IF(基本情報入力シート!B61="","",基本情報入力シート!B61)</f>
        <v/>
      </c>
      <c r="C33" s="476"/>
      <c r="D33" s="476"/>
      <c r="E33" s="476"/>
      <c r="F33" s="476"/>
      <c r="G33" s="477" t="str">
        <f aca="false">IF(基本情報入力シート!L61="", "", 基本情報入力シート!L61)</f>
        <v/>
      </c>
      <c r="H33" s="477" t="str">
        <f aca="false">IF(基本情報入力シート!Q61="", "", 基本情報入力シート!Q61)</f>
        <v/>
      </c>
      <c r="I33" s="477" t="str">
        <f aca="false">IF(基本情報入力シート!V61="", "", 基本情報入力シート!V61)</f>
        <v/>
      </c>
      <c r="J33" s="477" t="str">
        <f aca="false">IF(基本情報入力シート!W61="", "", 基本情報入力シート!W61)</f>
        <v/>
      </c>
      <c r="K33" s="477" t="str">
        <f aca="false">IF(基本情報入力シート!Z61="", "", 基本情報入力シート!Z61)</f>
        <v/>
      </c>
      <c r="L33" s="478" t="str">
        <f aca="false">IF(基本情報入力シート!AF61=0, "",基本情報入力シート!AF61)</f>
        <v/>
      </c>
      <c r="M33" s="479" t="e">
        <f aca="false">IF(基本情報入力シート!AG61="","",基本情報入力シート!AG61)</f>
        <v>#N/A</v>
      </c>
      <c r="N33" s="480"/>
      <c r="O33" s="481" t="e">
        <f aca="false">IFERROR(VLOOKUP(K33,【参考】数式用!$A$2:$F$57,MATCH(N33,【参考】数式用!$C$3:$F$3,0)+2,0),"")))</f>
        <v>#N/A</v>
      </c>
      <c r="P33" s="482" t="s">
        <v>179</v>
      </c>
      <c r="Q33" s="483"/>
      <c r="R33" s="484" t="s">
        <v>180</v>
      </c>
      <c r="S33" s="483"/>
      <c r="T33" s="484" t="s">
        <v>268</v>
      </c>
      <c r="U33" s="483"/>
      <c r="V33" s="484" t="s">
        <v>180</v>
      </c>
      <c r="W33" s="483"/>
      <c r="X33" s="484" t="s">
        <v>181</v>
      </c>
      <c r="Y33" s="484" t="s">
        <v>269</v>
      </c>
      <c r="Z33" s="484" t="str">
        <f aca="false">IF(Q33&gt;=1,(U33*12+W33)-(Q33*12+S33)+1,"")</f>
        <v/>
      </c>
      <c r="AA33" s="485" t="s">
        <v>270</v>
      </c>
      <c r="AB33" s="486" t="str">
        <f aca="false">IFERROR(ROUNDDOWN(ROUND(L33*O33,0)*M33,0)*Z33,"")</f>
        <v/>
      </c>
      <c r="AC33" s="487" t="e">
        <f aca="false">IFERROR(ROUNDDOWN(ROUNDDOWN(ROUND(L33*VLOOKUP(K33,【参考】数式用!$A$4:$F$57,MATCH("処遇改善加算Ⅳ",【参考】数式用!$C$3:$F$3,0)+2,0),0)*M33,0)*Z33*0.5,0), "")),0),0),0))</f>
        <v>#N/A</v>
      </c>
      <c r="AD33" s="488"/>
      <c r="AE33" s="489"/>
      <c r="AF33" s="489"/>
      <c r="AG33" s="490"/>
      <c r="AH33" s="491"/>
      <c r="AI33" s="492"/>
      <c r="AJ33" s="492"/>
      <c r="AK33" s="493" t="e">
        <f aca="false">IF(AND(N33&lt;&gt;"", OR(U33&lt;&gt;8,W33&lt;&gt;5)),"！算定期間の終わりが令和８年５月になっていません。令和８年６月以降については別シートに記載してください。",
 IF(AND(AN33="加算対象外",N33&lt;&gt;""),"このサービスは、令和８年４月・５月は処遇改善加算の対象ではありません。記入しないでください。",""))</f>
        <v>#N/A</v>
      </c>
      <c r="AL33" s="494" t="e">
        <f aca="false">IF(OR(N33="",AN33="加算対象外"),"",IF(OR(AND(COUNTIF(AP33,"未入力")&gt;0,AD33=""),AND(COUNTIF(AQ33,"未入力")&gt;0,AE33=""),AND(COUNTIF(AN33:BE33,"AF列に色付け")&gt;0,AF33=""),AND(COUNTIF(AN33:BE33,"AG列に色付け")&gt;0,OR(AG33="",AG33=0)),AND(COUNTIF(AN33:BE33,"AH列に色付け")&gt;0,AH33=""),AND(COUNTIF(AN33:BE33,"AI列に色付け")&gt;0,AI33=""),AND(COUNTIF(AN33:BE33,"AJ列に色付け")&gt;0,AJ33="")),"！記入が必要な欄（オレンジ色のセル）に空欄があります。空欄を埋めてください。",""))</f>
        <v>#N/A</v>
      </c>
      <c r="AM33" s="495"/>
      <c r="AN33" s="496" t="e">
        <f aca="false">IFERROR(VLOOKUP(K33,【参考】数式用!$A$2:$N$57,14,FALSE),"")))</f>
        <v>#N/A</v>
      </c>
      <c r="AO33" s="496" t="e">
        <f aca="false">IF(AND(K33&lt;&gt;"",AN33="加算対象"),"N列に色付け","")</f>
        <v>#N/A</v>
      </c>
      <c r="AP33" s="239" t="e">
        <f aca="false">IF(AND(AC33&lt;&gt;0,AC33&lt;&gt;"",AN33="加算対象"),IF(AD33="○","入力済","未入力"),"")</f>
        <v>#N/A</v>
      </c>
      <c r="AQ33" s="239" t="str">
        <f aca="false">IF(AND(N33&lt;&gt;"", AE33="",AN33="加算対象"), "未入力", "入力済")</f>
        <v>入力済</v>
      </c>
      <c r="AR33" s="496" t="e">
        <f aca="false">IF(AND(N33&lt;&gt;"", N33&lt;&gt;"処遇改善加算Ⅳ",AN33="加算対象"),"AF列に色付け","")</f>
        <v>#N/A</v>
      </c>
      <c r="AS33" s="239" t="str">
        <f aca="false">IF(AND(N33&lt;&gt;"", N33&lt;&gt;"処遇改善加算Ⅳ", AF33=""), "未入力", "入力済")</f>
        <v>入力済</v>
      </c>
      <c r="AT33" s="239" t="str">
        <f aca="false">IF(OR(N33="処遇改善加算Ⅰ",N33="処遇改善加算Ⅱ"),"対象","")</f>
        <v/>
      </c>
      <c r="AU33" s="239" t="e">
        <f aca="false">IF(AND(AN33="加算対象",N33&lt;&gt;"処遇改善加算Ⅲ",N33&lt;&gt;"処遇改善加算Ⅳ", N33&lt;&gt;"", AT33&lt;&gt;"対象外"), 1,"")</f>
        <v>#N/A</v>
      </c>
      <c r="AV33" s="496" t="e">
        <f aca="false">IF(AND(AU33=1, OR(AG33=0,AG33=""),AN33="加算対象"),"AH列に色付け","")</f>
        <v>#N/A</v>
      </c>
      <c r="AW33" s="496" t="str">
        <f aca="false">IF(AND($AU33=1,$AV33="AH列に色付け",OR($AG33="",$AH33="")),"未入力",IF(AND($AU33=1,$AV33="",$AG33=""),"未入力","入力済"))</f>
        <v>入力済</v>
      </c>
      <c r="AX33" s="239" t="e">
        <f aca="false">IFERROR(VLOOKUP(K33,【参考】数式用!$AR$3:$AS$49,2, FALSE), "")))</f>
        <v>#N/A</v>
      </c>
      <c r="AY33" s="496" t="e">
        <f aca="false">IF(AND(AN33="加算対象",N33="処遇改善加算Ⅰ"),"AI列に色付け","")</f>
        <v>#N/A</v>
      </c>
      <c r="AZ33" s="496" t="str">
        <f aca="false">IF(AND(N33="処遇改善加算Ⅰ", AI33=""), "未入力","入力済")</f>
        <v>入力済</v>
      </c>
      <c r="BA33" s="239" t="e">
        <f aca="false">IFERROR(VLOOKUP(K33,【参考】数式用!$AX$3:$AY$56, 2, FALSE), "")))</f>
        <v>#N/A</v>
      </c>
      <c r="BB33" s="496" t="str">
        <f aca="false">IF(COUNTIF(AE33:AH33,"*令和８年度特例要件を*")&gt;0,"AJ列に色付け","")</f>
        <v/>
      </c>
      <c r="BC33" s="497" t="str">
        <f aca="false">IF(AND(COUNTIF(AE33:AH33,"*令和８年度特例要件を*")&gt;0,AJ33=""), "未入力","入力済")</f>
        <v>入力済</v>
      </c>
      <c r="BD33" s="496" t="str">
        <f aca="false">IF(BB33="AJ列に色付け","入力必要","")</f>
        <v/>
      </c>
      <c r="BE33" s="496" t="str">
        <f aca="false">G33</f>
        <v/>
      </c>
      <c r="BH33" s="500" t="e">
        <f aca="false">VLOOKUP(K33,【参考】数式用!$A$2:$O$57,15,FALSE))</f>
        <v>#N/A</v>
      </c>
    </row>
    <row r="34" s="18" customFormat="true" ht="109.5" hidden="false" customHeight="true" outlineLevel="0" collapsed="false">
      <c r="A34" s="475" t="n">
        <v>23</v>
      </c>
      <c r="B34" s="476" t="str">
        <f aca="false">IF(基本情報入力シート!B62="","",基本情報入力シート!B62)</f>
        <v/>
      </c>
      <c r="C34" s="476"/>
      <c r="D34" s="476"/>
      <c r="E34" s="476"/>
      <c r="F34" s="476"/>
      <c r="G34" s="477" t="str">
        <f aca="false">IF(基本情報入力シート!L62="", "", 基本情報入力シート!L62)</f>
        <v/>
      </c>
      <c r="H34" s="477" t="str">
        <f aca="false">IF(基本情報入力シート!Q62="", "", 基本情報入力シート!Q62)</f>
        <v/>
      </c>
      <c r="I34" s="477" t="str">
        <f aca="false">IF(基本情報入力シート!V62="", "", 基本情報入力シート!V62)</f>
        <v/>
      </c>
      <c r="J34" s="477" t="str">
        <f aca="false">IF(基本情報入力シート!W62="", "", 基本情報入力シート!W62)</f>
        <v/>
      </c>
      <c r="K34" s="477" t="str">
        <f aca="false">IF(基本情報入力シート!Z62="", "", 基本情報入力シート!Z62)</f>
        <v/>
      </c>
      <c r="L34" s="478" t="str">
        <f aca="false">IF(基本情報入力シート!AF62=0, "",基本情報入力シート!AF62)</f>
        <v/>
      </c>
      <c r="M34" s="479" t="e">
        <f aca="false">IF(基本情報入力シート!AG62="","",基本情報入力シート!AG62)</f>
        <v>#N/A</v>
      </c>
      <c r="N34" s="480"/>
      <c r="O34" s="481" t="e">
        <f aca="false">IFERROR(VLOOKUP(K34,【参考】数式用!$A$2:$F$57,MATCH(N34,【参考】数式用!$C$3:$F$3,0)+2,0),"")))</f>
        <v>#N/A</v>
      </c>
      <c r="P34" s="482" t="s">
        <v>179</v>
      </c>
      <c r="Q34" s="483"/>
      <c r="R34" s="484" t="s">
        <v>180</v>
      </c>
      <c r="S34" s="483"/>
      <c r="T34" s="484" t="s">
        <v>268</v>
      </c>
      <c r="U34" s="483"/>
      <c r="V34" s="484" t="s">
        <v>180</v>
      </c>
      <c r="W34" s="483"/>
      <c r="X34" s="484" t="s">
        <v>181</v>
      </c>
      <c r="Y34" s="484" t="s">
        <v>269</v>
      </c>
      <c r="Z34" s="484" t="str">
        <f aca="false">IF(Q34&gt;=1,(U34*12+W34)-(Q34*12+S34)+1,"")</f>
        <v/>
      </c>
      <c r="AA34" s="485" t="s">
        <v>270</v>
      </c>
      <c r="AB34" s="486" t="str">
        <f aca="false">IFERROR(ROUNDDOWN(ROUND(L34*O34,0)*M34,0)*Z34,"")</f>
        <v/>
      </c>
      <c r="AC34" s="487" t="e">
        <f aca="false">IFERROR(ROUNDDOWN(ROUNDDOWN(ROUND(L34*VLOOKUP(K34,【参考】数式用!$A$4:$F$57,MATCH("処遇改善加算Ⅳ",【参考】数式用!$C$3:$F$3,0)+2,0),0)*M34,0)*Z34*0.5,0), "")),0),0),0))</f>
        <v>#N/A</v>
      </c>
      <c r="AD34" s="488"/>
      <c r="AE34" s="489"/>
      <c r="AF34" s="489"/>
      <c r="AG34" s="490"/>
      <c r="AH34" s="491"/>
      <c r="AI34" s="492"/>
      <c r="AJ34" s="492"/>
      <c r="AK34" s="493" t="e">
        <f aca="false">IF(AND(N34&lt;&gt;"", OR(U34&lt;&gt;8,W34&lt;&gt;5)),"！算定期間の終わりが令和８年５月になっていません。令和８年６月以降については別シートに記載してください。",
 IF(AND(AN34="加算対象外",N34&lt;&gt;""),"このサービスは、令和８年４月・５月は処遇改善加算の対象ではありません。記入しないでください。",""))</f>
        <v>#N/A</v>
      </c>
      <c r="AL34" s="494" t="e">
        <f aca="false">IF(OR(N34="",AN34="加算対象外"),"",IF(OR(AND(COUNTIF(AP34,"未入力")&gt;0,AD34=""),AND(COUNTIF(AQ34,"未入力")&gt;0,AE34=""),AND(COUNTIF(AN34:BE34,"AF列に色付け")&gt;0,AF34=""),AND(COUNTIF(AN34:BE34,"AG列に色付け")&gt;0,OR(AG34="",AG34=0)),AND(COUNTIF(AN34:BE34,"AH列に色付け")&gt;0,AH34=""),AND(COUNTIF(AN34:BE34,"AI列に色付け")&gt;0,AI34=""),AND(COUNTIF(AN34:BE34,"AJ列に色付け")&gt;0,AJ34="")),"！記入が必要な欄（オレンジ色のセル）に空欄があります。空欄を埋めてください。",""))</f>
        <v>#N/A</v>
      </c>
      <c r="AM34" s="495"/>
      <c r="AN34" s="496" t="e">
        <f aca="false">IFERROR(VLOOKUP(K34,【参考】数式用!$A$2:$N$57,14,FALSE),"")))</f>
        <v>#N/A</v>
      </c>
      <c r="AO34" s="496" t="e">
        <f aca="false">IF(AND(K34&lt;&gt;"",AN34="加算対象"),"N列に色付け","")</f>
        <v>#N/A</v>
      </c>
      <c r="AP34" s="239" t="e">
        <f aca="false">IF(AND(AC34&lt;&gt;0,AC34&lt;&gt;"",AN34="加算対象"),IF(AD34="○","入力済","未入力"),"")</f>
        <v>#N/A</v>
      </c>
      <c r="AQ34" s="239" t="str">
        <f aca="false">IF(AND(N34&lt;&gt;"", AE34="",AN34="加算対象"), "未入力", "入力済")</f>
        <v>入力済</v>
      </c>
      <c r="AR34" s="496" t="e">
        <f aca="false">IF(AND(N34&lt;&gt;"", N34&lt;&gt;"処遇改善加算Ⅳ",AN34="加算対象"),"AF列に色付け","")</f>
        <v>#N/A</v>
      </c>
      <c r="AS34" s="239" t="str">
        <f aca="false">IF(AND(N34&lt;&gt;"", N34&lt;&gt;"処遇改善加算Ⅳ", AF34=""), "未入力", "入力済")</f>
        <v>入力済</v>
      </c>
      <c r="AT34" s="239" t="str">
        <f aca="false">IF(OR(N34="処遇改善加算Ⅰ",N34="処遇改善加算Ⅱ"),"対象","")</f>
        <v/>
      </c>
      <c r="AU34" s="239" t="e">
        <f aca="false">IF(AND(AN34="加算対象",N34&lt;&gt;"処遇改善加算Ⅲ",N34&lt;&gt;"処遇改善加算Ⅳ", N34&lt;&gt;"", AT34&lt;&gt;"対象外"), 1,"")</f>
        <v>#N/A</v>
      </c>
      <c r="AV34" s="496" t="e">
        <f aca="false">IF(AND(AU34=1, OR(AG34=0,AG34=""),AN34="加算対象"),"AH列に色付け","")</f>
        <v>#N/A</v>
      </c>
      <c r="AW34" s="496" t="str">
        <f aca="false">IF(AND($AU34=1,$AV34="AH列に色付け",OR($AG34="",$AH34="")),"未入力",IF(AND($AU34=1,$AV34="",$AG34=""),"未入力","入力済"))</f>
        <v>入力済</v>
      </c>
      <c r="AX34" s="239" t="e">
        <f aca="false">IFERROR(VLOOKUP(K34,【参考】数式用!$AR$3:$AS$49,2, FALSE), "")))</f>
        <v>#N/A</v>
      </c>
      <c r="AY34" s="496" t="e">
        <f aca="false">IF(AND(AN34="加算対象",N34="処遇改善加算Ⅰ"),"AI列に色付け","")</f>
        <v>#N/A</v>
      </c>
      <c r="AZ34" s="496" t="str">
        <f aca="false">IF(AND(N34="処遇改善加算Ⅰ", AI34=""), "未入力","入力済")</f>
        <v>入力済</v>
      </c>
      <c r="BA34" s="239" t="e">
        <f aca="false">IFERROR(VLOOKUP(K34,【参考】数式用!$AX$3:$AY$56, 2, FALSE), "")))</f>
        <v>#N/A</v>
      </c>
      <c r="BB34" s="496" t="str">
        <f aca="false">IF(COUNTIF(AE34:AH34,"*令和８年度特例要件を*")&gt;0,"AJ列に色付け","")</f>
        <v/>
      </c>
      <c r="BC34" s="497" t="str">
        <f aca="false">IF(AND(COUNTIF(AE34:AH34,"*令和８年度特例要件を*")&gt;0,AJ34=""), "未入力","入力済")</f>
        <v>入力済</v>
      </c>
      <c r="BD34" s="496" t="str">
        <f aca="false">IF(BB34="AJ列に色付け","入力必要","")</f>
        <v/>
      </c>
      <c r="BE34" s="496" t="str">
        <f aca="false">G34</f>
        <v/>
      </c>
      <c r="BH34" s="500" t="e">
        <f aca="false">VLOOKUP(K34,【参考】数式用!$A$2:$O$57,15,FALSE))</f>
        <v>#N/A</v>
      </c>
    </row>
    <row r="35" s="18" customFormat="true" ht="109.5" hidden="false" customHeight="true" outlineLevel="0" collapsed="false">
      <c r="A35" s="475" t="n">
        <v>24</v>
      </c>
      <c r="B35" s="476" t="str">
        <f aca="false">IF(基本情報入力シート!B63="","",基本情報入力シート!B63)</f>
        <v/>
      </c>
      <c r="C35" s="476"/>
      <c r="D35" s="476"/>
      <c r="E35" s="476"/>
      <c r="F35" s="476"/>
      <c r="G35" s="477" t="str">
        <f aca="false">IF(基本情報入力シート!L63="", "", 基本情報入力シート!L63)</f>
        <v/>
      </c>
      <c r="H35" s="477" t="str">
        <f aca="false">IF(基本情報入力シート!Q63="", "", 基本情報入力シート!Q63)</f>
        <v/>
      </c>
      <c r="I35" s="477" t="str">
        <f aca="false">IF(基本情報入力シート!V63="", "", 基本情報入力シート!V63)</f>
        <v/>
      </c>
      <c r="J35" s="477" t="str">
        <f aca="false">IF(基本情報入力シート!W63="", "", 基本情報入力シート!W63)</f>
        <v/>
      </c>
      <c r="K35" s="477" t="str">
        <f aca="false">IF(基本情報入力シート!Z63="", "", 基本情報入力シート!Z63)</f>
        <v/>
      </c>
      <c r="L35" s="478" t="str">
        <f aca="false">IF(基本情報入力シート!AF63=0, "",基本情報入力シート!AF63)</f>
        <v/>
      </c>
      <c r="M35" s="479" t="e">
        <f aca="false">IF(基本情報入力シート!AG63="","",基本情報入力シート!AG63)</f>
        <v>#N/A</v>
      </c>
      <c r="N35" s="480"/>
      <c r="O35" s="481" t="e">
        <f aca="false">IFERROR(VLOOKUP(K35,【参考】数式用!$A$2:$F$57,MATCH(N35,【参考】数式用!$C$3:$F$3,0)+2,0),"")))</f>
        <v>#N/A</v>
      </c>
      <c r="P35" s="482" t="s">
        <v>179</v>
      </c>
      <c r="Q35" s="483"/>
      <c r="R35" s="484" t="s">
        <v>180</v>
      </c>
      <c r="S35" s="483"/>
      <c r="T35" s="484" t="s">
        <v>268</v>
      </c>
      <c r="U35" s="483"/>
      <c r="V35" s="484" t="s">
        <v>180</v>
      </c>
      <c r="W35" s="483"/>
      <c r="X35" s="484" t="s">
        <v>181</v>
      </c>
      <c r="Y35" s="484" t="s">
        <v>269</v>
      </c>
      <c r="Z35" s="484" t="str">
        <f aca="false">IF(Q35&gt;=1,(U35*12+W35)-(Q35*12+S35)+1,"")</f>
        <v/>
      </c>
      <c r="AA35" s="485" t="s">
        <v>270</v>
      </c>
      <c r="AB35" s="486" t="str">
        <f aca="false">IFERROR(ROUNDDOWN(ROUND(L35*O35,0)*M35,0)*Z35,"")</f>
        <v/>
      </c>
      <c r="AC35" s="487" t="e">
        <f aca="false">IFERROR(ROUNDDOWN(ROUNDDOWN(ROUND(L35*VLOOKUP(K35,【参考】数式用!$A$4:$F$57,MATCH("処遇改善加算Ⅳ",【参考】数式用!$C$3:$F$3,0)+2,0),0)*M35,0)*Z35*0.5,0), "")),0),0),0))</f>
        <v>#N/A</v>
      </c>
      <c r="AD35" s="488"/>
      <c r="AE35" s="489"/>
      <c r="AF35" s="489"/>
      <c r="AG35" s="490"/>
      <c r="AH35" s="491"/>
      <c r="AI35" s="492"/>
      <c r="AJ35" s="492"/>
      <c r="AK35" s="493" t="e">
        <f aca="false">IF(AND(N35&lt;&gt;"", OR(U35&lt;&gt;8,W35&lt;&gt;5)),"！算定期間の終わりが令和８年５月になっていません。令和８年６月以降については別シートに記載してください。",
 IF(AND(AN35="加算対象外",N35&lt;&gt;""),"このサービスは、令和８年４月・５月は処遇改善加算の対象ではありません。記入しないでください。",""))</f>
        <v>#N/A</v>
      </c>
      <c r="AL35" s="494" t="e">
        <f aca="false">IF(OR(N35="",AN35="加算対象外"),"",IF(OR(AND(COUNTIF(AP35,"未入力")&gt;0,AD35=""),AND(COUNTIF(AQ35,"未入力")&gt;0,AE35=""),AND(COUNTIF(AN35:BE35,"AF列に色付け")&gt;0,AF35=""),AND(COUNTIF(AN35:BE35,"AG列に色付け")&gt;0,OR(AG35="",AG35=0)),AND(COUNTIF(AN35:BE35,"AH列に色付け")&gt;0,AH35=""),AND(COUNTIF(AN35:BE35,"AI列に色付け")&gt;0,AI35=""),AND(COUNTIF(AN35:BE35,"AJ列に色付け")&gt;0,AJ35="")),"！記入が必要な欄（オレンジ色のセル）に空欄があります。空欄を埋めてください。",""))</f>
        <v>#N/A</v>
      </c>
      <c r="AM35" s="495"/>
      <c r="AN35" s="496" t="e">
        <f aca="false">IFERROR(VLOOKUP(K35,【参考】数式用!$A$2:$N$57,14,FALSE),"")))</f>
        <v>#N/A</v>
      </c>
      <c r="AO35" s="496" t="e">
        <f aca="false">IF(AND(K35&lt;&gt;"",AN35="加算対象"),"N列に色付け","")</f>
        <v>#N/A</v>
      </c>
      <c r="AP35" s="239" t="e">
        <f aca="false">IF(AND(AC35&lt;&gt;0,AC35&lt;&gt;"",AN35="加算対象"),IF(AD35="○","入力済","未入力"),"")</f>
        <v>#N/A</v>
      </c>
      <c r="AQ35" s="239" t="str">
        <f aca="false">IF(AND(N35&lt;&gt;"", AE35="",AN35="加算対象"), "未入力", "入力済")</f>
        <v>入力済</v>
      </c>
      <c r="AR35" s="496" t="e">
        <f aca="false">IF(AND(N35&lt;&gt;"", N35&lt;&gt;"処遇改善加算Ⅳ",AN35="加算対象"),"AF列に色付け","")</f>
        <v>#N/A</v>
      </c>
      <c r="AS35" s="239" t="str">
        <f aca="false">IF(AND(N35&lt;&gt;"", N35&lt;&gt;"処遇改善加算Ⅳ", AF35=""), "未入力", "入力済")</f>
        <v>入力済</v>
      </c>
      <c r="AT35" s="239" t="str">
        <f aca="false">IF(OR(N35="処遇改善加算Ⅰ",N35="処遇改善加算Ⅱ"),"対象","")</f>
        <v/>
      </c>
      <c r="AU35" s="239" t="e">
        <f aca="false">IF(AND(AN35="加算対象",N35&lt;&gt;"処遇改善加算Ⅲ",N35&lt;&gt;"処遇改善加算Ⅳ", N35&lt;&gt;"", AT35&lt;&gt;"対象外"), 1,"")</f>
        <v>#N/A</v>
      </c>
      <c r="AV35" s="496" t="e">
        <f aca="false">IF(AND(AU35=1, OR(AG35=0,AG35=""),AN35="加算対象"),"AH列に色付け","")</f>
        <v>#N/A</v>
      </c>
      <c r="AW35" s="496" t="str">
        <f aca="false">IF(AND($AU35=1,$AV35="AH列に色付け",OR($AG35="",$AH35="")),"未入力",IF(AND($AU35=1,$AV35="",$AG35=""),"未入力","入力済"))</f>
        <v>入力済</v>
      </c>
      <c r="AX35" s="239" t="e">
        <f aca="false">IFERROR(VLOOKUP(K35,【参考】数式用!$AR$3:$AS$49,2, FALSE), "")))</f>
        <v>#N/A</v>
      </c>
      <c r="AY35" s="496" t="e">
        <f aca="false">IF(AND(AN35="加算対象",N35="処遇改善加算Ⅰ"),"AI列に色付け","")</f>
        <v>#N/A</v>
      </c>
      <c r="AZ35" s="496" t="str">
        <f aca="false">IF(AND(N35="処遇改善加算Ⅰ", AI35=""), "未入力","入力済")</f>
        <v>入力済</v>
      </c>
      <c r="BA35" s="239" t="e">
        <f aca="false">IFERROR(VLOOKUP(K35,【参考】数式用!$AX$3:$AY$56, 2, FALSE), "")))</f>
        <v>#N/A</v>
      </c>
      <c r="BB35" s="496" t="str">
        <f aca="false">IF(COUNTIF(AE35:AH35,"*令和８年度特例要件を*")&gt;0,"AJ列に色付け","")</f>
        <v/>
      </c>
      <c r="BC35" s="497" t="str">
        <f aca="false">IF(AND(COUNTIF(AE35:AH35,"*令和８年度特例要件を*")&gt;0,AJ35=""), "未入力","入力済")</f>
        <v>入力済</v>
      </c>
      <c r="BD35" s="496" t="str">
        <f aca="false">IF(BB35="AJ列に色付け","入力必要","")</f>
        <v/>
      </c>
      <c r="BE35" s="496" t="str">
        <f aca="false">G35</f>
        <v/>
      </c>
      <c r="BH35" s="500" t="e">
        <f aca="false">VLOOKUP(K35,【参考】数式用!$A$2:$O$57,15,FALSE))</f>
        <v>#N/A</v>
      </c>
    </row>
    <row r="36" s="18" customFormat="true" ht="109.5" hidden="false" customHeight="true" outlineLevel="0" collapsed="false">
      <c r="A36" s="475" t="n">
        <v>25</v>
      </c>
      <c r="B36" s="476" t="str">
        <f aca="false">IF(基本情報入力シート!B64="","",基本情報入力シート!B64)</f>
        <v/>
      </c>
      <c r="C36" s="476"/>
      <c r="D36" s="476"/>
      <c r="E36" s="476"/>
      <c r="F36" s="476"/>
      <c r="G36" s="477" t="str">
        <f aca="false">IF(基本情報入力シート!L64="", "", 基本情報入力シート!L64)</f>
        <v/>
      </c>
      <c r="H36" s="477" t="str">
        <f aca="false">IF(基本情報入力シート!Q64="", "", 基本情報入力シート!Q64)</f>
        <v/>
      </c>
      <c r="I36" s="477" t="str">
        <f aca="false">IF(基本情報入力シート!V64="", "", 基本情報入力シート!V64)</f>
        <v/>
      </c>
      <c r="J36" s="477" t="str">
        <f aca="false">IF(基本情報入力シート!W64="", "", 基本情報入力シート!W64)</f>
        <v/>
      </c>
      <c r="K36" s="477" t="str">
        <f aca="false">IF(基本情報入力シート!Z64="", "", 基本情報入力シート!Z64)</f>
        <v/>
      </c>
      <c r="L36" s="478" t="str">
        <f aca="false">IF(基本情報入力シート!AF64=0, "",基本情報入力シート!AF64)</f>
        <v/>
      </c>
      <c r="M36" s="479" t="e">
        <f aca="false">IF(基本情報入力シート!AG64="","",基本情報入力シート!AG64)</f>
        <v>#N/A</v>
      </c>
      <c r="N36" s="480"/>
      <c r="O36" s="481" t="e">
        <f aca="false">IFERROR(VLOOKUP(K36,【参考】数式用!$A$2:$F$57,MATCH(N36,【参考】数式用!$C$3:$F$3,0)+2,0),"")))</f>
        <v>#N/A</v>
      </c>
      <c r="P36" s="482" t="s">
        <v>179</v>
      </c>
      <c r="Q36" s="483"/>
      <c r="R36" s="484" t="s">
        <v>180</v>
      </c>
      <c r="S36" s="483"/>
      <c r="T36" s="484" t="s">
        <v>268</v>
      </c>
      <c r="U36" s="483"/>
      <c r="V36" s="484" t="s">
        <v>180</v>
      </c>
      <c r="W36" s="483"/>
      <c r="X36" s="484" t="s">
        <v>181</v>
      </c>
      <c r="Y36" s="484" t="s">
        <v>269</v>
      </c>
      <c r="Z36" s="484" t="str">
        <f aca="false">IF(Q36&gt;=1,(U36*12+W36)-(Q36*12+S36)+1,"")</f>
        <v/>
      </c>
      <c r="AA36" s="485" t="s">
        <v>270</v>
      </c>
      <c r="AB36" s="486" t="str">
        <f aca="false">IFERROR(ROUNDDOWN(ROUND(L36*O36,0)*M36,0)*Z36,"")</f>
        <v/>
      </c>
      <c r="AC36" s="487" t="e">
        <f aca="false">IFERROR(ROUNDDOWN(ROUNDDOWN(ROUND(L36*VLOOKUP(K36,【参考】数式用!$A$4:$F$57,MATCH("処遇改善加算Ⅳ",【参考】数式用!$C$3:$F$3,0)+2,0),0)*M36,0)*Z36*0.5,0), "")),0),0),0))</f>
        <v>#N/A</v>
      </c>
      <c r="AD36" s="488"/>
      <c r="AE36" s="489"/>
      <c r="AF36" s="489"/>
      <c r="AG36" s="490"/>
      <c r="AH36" s="491"/>
      <c r="AI36" s="492"/>
      <c r="AJ36" s="492"/>
      <c r="AK36" s="493" t="e">
        <f aca="false">IF(AND(N36&lt;&gt;"", OR(U36&lt;&gt;8,W36&lt;&gt;5)),"！算定期間の終わりが令和８年５月になっていません。令和８年６月以降については別シートに記載してください。",
 IF(AND(AN36="加算対象外",N36&lt;&gt;""),"このサービスは、令和８年４月・５月は処遇改善加算の対象ではありません。記入しないでください。",""))</f>
        <v>#N/A</v>
      </c>
      <c r="AL36" s="494" t="e">
        <f aca="false">IF(OR(N36="",AN36="加算対象外"),"",IF(OR(AND(COUNTIF(AP36,"未入力")&gt;0,AD36=""),AND(COUNTIF(AQ36,"未入力")&gt;0,AE36=""),AND(COUNTIF(AN36:BE36,"AF列に色付け")&gt;0,AF36=""),AND(COUNTIF(AN36:BE36,"AG列に色付け")&gt;0,OR(AG36="",AG36=0)),AND(COUNTIF(AN36:BE36,"AH列に色付け")&gt;0,AH36=""),AND(COUNTIF(AN36:BE36,"AI列に色付け")&gt;0,AI36=""),AND(COUNTIF(AN36:BE36,"AJ列に色付け")&gt;0,AJ36="")),"！記入が必要な欄（オレンジ色のセル）に空欄があります。空欄を埋めてください。",""))</f>
        <v>#N/A</v>
      </c>
      <c r="AM36" s="495"/>
      <c r="AN36" s="496" t="e">
        <f aca="false">IFERROR(VLOOKUP(K36,【参考】数式用!$A$2:$N$57,14,FALSE),"")))</f>
        <v>#N/A</v>
      </c>
      <c r="AO36" s="496" t="e">
        <f aca="false">IF(AND(K36&lt;&gt;"",AN36="加算対象"),"N列に色付け","")</f>
        <v>#N/A</v>
      </c>
      <c r="AP36" s="239" t="e">
        <f aca="false">IF(AND(AC36&lt;&gt;0,AC36&lt;&gt;"",AN36="加算対象"),IF(AD36="○","入力済","未入力"),"")</f>
        <v>#N/A</v>
      </c>
      <c r="AQ36" s="239" t="str">
        <f aca="false">IF(AND(N36&lt;&gt;"", AE36="",AN36="加算対象"), "未入力", "入力済")</f>
        <v>入力済</v>
      </c>
      <c r="AR36" s="496" t="e">
        <f aca="false">IF(AND(N36&lt;&gt;"", N36&lt;&gt;"処遇改善加算Ⅳ",AN36="加算対象"),"AF列に色付け","")</f>
        <v>#N/A</v>
      </c>
      <c r="AS36" s="239" t="str">
        <f aca="false">IF(AND(N36&lt;&gt;"", N36&lt;&gt;"処遇改善加算Ⅳ", AF36=""), "未入力", "入力済")</f>
        <v>入力済</v>
      </c>
      <c r="AT36" s="239" t="str">
        <f aca="false">IF(OR(N36="処遇改善加算Ⅰ",N36="処遇改善加算Ⅱ"),"対象","")</f>
        <v/>
      </c>
      <c r="AU36" s="239" t="e">
        <f aca="false">IF(AND(AN36="加算対象",N36&lt;&gt;"処遇改善加算Ⅲ",N36&lt;&gt;"処遇改善加算Ⅳ", N36&lt;&gt;"", AT36&lt;&gt;"対象外"), 1,"")</f>
        <v>#N/A</v>
      </c>
      <c r="AV36" s="496" t="e">
        <f aca="false">IF(AND(AU36=1, OR(AG36=0,AG36=""),AN36="加算対象"),"AH列に色付け","")</f>
        <v>#N/A</v>
      </c>
      <c r="AW36" s="496" t="str">
        <f aca="false">IF(AND($AU36=1,$AV36="AH列に色付け",OR($AG36="",$AH36="")),"未入力",IF(AND($AU36=1,$AV36="",$AG36=""),"未入力","入力済"))</f>
        <v>入力済</v>
      </c>
      <c r="AX36" s="239" t="e">
        <f aca="false">IFERROR(VLOOKUP(K36,【参考】数式用!$AR$3:$AS$49,2, FALSE), "")))</f>
        <v>#N/A</v>
      </c>
      <c r="AY36" s="496" t="e">
        <f aca="false">IF(AND(AN36="加算対象",N36="処遇改善加算Ⅰ"),"AI列に色付け","")</f>
        <v>#N/A</v>
      </c>
      <c r="AZ36" s="496" t="str">
        <f aca="false">IF(AND(N36="処遇改善加算Ⅰ", AI36=""), "未入力","入力済")</f>
        <v>入力済</v>
      </c>
      <c r="BA36" s="239" t="e">
        <f aca="false">IFERROR(VLOOKUP(K36,【参考】数式用!$AX$3:$AY$56, 2, FALSE), "")))</f>
        <v>#N/A</v>
      </c>
      <c r="BB36" s="496" t="str">
        <f aca="false">IF(COUNTIF(AE36:AH36,"*令和８年度特例要件を*")&gt;0,"AJ列に色付け","")</f>
        <v/>
      </c>
      <c r="BC36" s="497" t="str">
        <f aca="false">IF(AND(COUNTIF(AE36:AH36,"*令和８年度特例要件を*")&gt;0,AJ36=""), "未入力","入力済")</f>
        <v>入力済</v>
      </c>
      <c r="BD36" s="496" t="str">
        <f aca="false">IF(BB36="AJ列に色付け","入力必要","")</f>
        <v/>
      </c>
      <c r="BE36" s="496" t="str">
        <f aca="false">G36</f>
        <v/>
      </c>
      <c r="BH36" s="500" t="e">
        <f aca="false">VLOOKUP(K36,【参考】数式用!$A$2:$O$57,15,FALSE))</f>
        <v>#N/A</v>
      </c>
    </row>
    <row r="37" s="18" customFormat="true" ht="109.5" hidden="false" customHeight="true" outlineLevel="0" collapsed="false">
      <c r="A37" s="475" t="n">
        <v>26</v>
      </c>
      <c r="B37" s="476" t="str">
        <f aca="false">IF(基本情報入力シート!B65="","",基本情報入力シート!B65)</f>
        <v/>
      </c>
      <c r="C37" s="476"/>
      <c r="D37" s="476"/>
      <c r="E37" s="476"/>
      <c r="F37" s="476"/>
      <c r="G37" s="477" t="str">
        <f aca="false">IF(基本情報入力シート!L65="", "", 基本情報入力シート!L65)</f>
        <v/>
      </c>
      <c r="H37" s="477" t="str">
        <f aca="false">IF(基本情報入力シート!Q65="", "", 基本情報入力シート!Q65)</f>
        <v/>
      </c>
      <c r="I37" s="477" t="str">
        <f aca="false">IF(基本情報入力シート!V65="", "", 基本情報入力シート!V65)</f>
        <v/>
      </c>
      <c r="J37" s="477" t="str">
        <f aca="false">IF(基本情報入力シート!W65="", "", 基本情報入力シート!W65)</f>
        <v/>
      </c>
      <c r="K37" s="477" t="str">
        <f aca="false">IF(基本情報入力シート!Z65="", "", 基本情報入力シート!Z65)</f>
        <v/>
      </c>
      <c r="L37" s="478" t="str">
        <f aca="false">IF(基本情報入力シート!AF65=0, "",基本情報入力シート!AF65)</f>
        <v/>
      </c>
      <c r="M37" s="479" t="e">
        <f aca="false">IF(基本情報入力シート!AG65="","",基本情報入力シート!AG65)</f>
        <v>#N/A</v>
      </c>
      <c r="N37" s="480"/>
      <c r="O37" s="481" t="e">
        <f aca="false">IFERROR(VLOOKUP(K37,【参考】数式用!$A$2:$F$57,MATCH(N37,【参考】数式用!$C$3:$F$3,0)+2,0),"")))</f>
        <v>#N/A</v>
      </c>
      <c r="P37" s="482" t="s">
        <v>179</v>
      </c>
      <c r="Q37" s="483"/>
      <c r="R37" s="484" t="s">
        <v>180</v>
      </c>
      <c r="S37" s="483"/>
      <c r="T37" s="484" t="s">
        <v>268</v>
      </c>
      <c r="U37" s="483"/>
      <c r="V37" s="484" t="s">
        <v>180</v>
      </c>
      <c r="W37" s="483"/>
      <c r="X37" s="484" t="s">
        <v>181</v>
      </c>
      <c r="Y37" s="484" t="s">
        <v>269</v>
      </c>
      <c r="Z37" s="484" t="str">
        <f aca="false">IF(Q37&gt;=1,(U37*12+W37)-(Q37*12+S37)+1,"")</f>
        <v/>
      </c>
      <c r="AA37" s="485" t="s">
        <v>270</v>
      </c>
      <c r="AB37" s="486" t="str">
        <f aca="false">IFERROR(ROUNDDOWN(ROUND(L37*O37,0)*M37,0)*Z37,"")</f>
        <v/>
      </c>
      <c r="AC37" s="487" t="e">
        <f aca="false">IFERROR(ROUNDDOWN(ROUNDDOWN(ROUND(L37*VLOOKUP(K37,【参考】数式用!$A$4:$F$57,MATCH("処遇改善加算Ⅳ",【参考】数式用!$C$3:$F$3,0)+2,0),0)*M37,0)*Z37*0.5,0), "")),0),0),0))</f>
        <v>#N/A</v>
      </c>
      <c r="AD37" s="488"/>
      <c r="AE37" s="489"/>
      <c r="AF37" s="489"/>
      <c r="AG37" s="490"/>
      <c r="AH37" s="491"/>
      <c r="AI37" s="492"/>
      <c r="AJ37" s="492"/>
      <c r="AK37" s="493" t="e">
        <f aca="false">IF(AND(N37&lt;&gt;"", OR(U37&lt;&gt;8,W37&lt;&gt;5)),"！算定期間の終わりが令和８年５月になっていません。令和８年６月以降については別シートに記載してください。",
 IF(AND(AN37="加算対象外",N37&lt;&gt;""),"このサービスは、令和８年４月・５月は処遇改善加算の対象ではありません。記入しないでください。",""))</f>
        <v>#N/A</v>
      </c>
      <c r="AL37" s="494" t="e">
        <f aca="false">IF(OR(N37="",AN37="加算対象外"),"",IF(OR(AND(COUNTIF(AP37,"未入力")&gt;0,AD37=""),AND(COUNTIF(AQ37,"未入力")&gt;0,AE37=""),AND(COUNTIF(AN37:BE37,"AF列に色付け")&gt;0,AF37=""),AND(COUNTIF(AN37:BE37,"AG列に色付け")&gt;0,OR(AG37="",AG37=0)),AND(COUNTIF(AN37:BE37,"AH列に色付け")&gt;0,AH37=""),AND(COUNTIF(AN37:BE37,"AI列に色付け")&gt;0,AI37=""),AND(COUNTIF(AN37:BE37,"AJ列に色付け")&gt;0,AJ37="")),"！記入が必要な欄（オレンジ色のセル）に空欄があります。空欄を埋めてください。",""))</f>
        <v>#N/A</v>
      </c>
      <c r="AM37" s="495"/>
      <c r="AN37" s="496" t="e">
        <f aca="false">IFERROR(VLOOKUP(K37,【参考】数式用!$A$2:$N$57,14,FALSE),"")))</f>
        <v>#N/A</v>
      </c>
      <c r="AO37" s="496" t="e">
        <f aca="false">IF(AND(K37&lt;&gt;"",AN37="加算対象"),"N列に色付け","")</f>
        <v>#N/A</v>
      </c>
      <c r="AP37" s="239" t="e">
        <f aca="false">IF(AND(AC37&lt;&gt;0,AC37&lt;&gt;"",AN37="加算対象"),IF(AD37="○","入力済","未入力"),"")</f>
        <v>#N/A</v>
      </c>
      <c r="AQ37" s="239" t="str">
        <f aca="false">IF(AND(N37&lt;&gt;"", AE37="",AN37="加算対象"), "未入力", "入力済")</f>
        <v>入力済</v>
      </c>
      <c r="AR37" s="496" t="e">
        <f aca="false">IF(AND(N37&lt;&gt;"", N37&lt;&gt;"処遇改善加算Ⅳ",AN37="加算対象"),"AF列に色付け","")</f>
        <v>#N/A</v>
      </c>
      <c r="AS37" s="239" t="str">
        <f aca="false">IF(AND(N37&lt;&gt;"", N37&lt;&gt;"処遇改善加算Ⅳ", AF37=""), "未入力", "入力済")</f>
        <v>入力済</v>
      </c>
      <c r="AT37" s="239" t="str">
        <f aca="false">IF(OR(N37="処遇改善加算Ⅰ",N37="処遇改善加算Ⅱ"),"対象","")</f>
        <v/>
      </c>
      <c r="AU37" s="239" t="e">
        <f aca="false">IF(AND(AN37="加算対象",N37&lt;&gt;"処遇改善加算Ⅲ",N37&lt;&gt;"処遇改善加算Ⅳ", N37&lt;&gt;"", AT37&lt;&gt;"対象外"), 1,"")</f>
        <v>#N/A</v>
      </c>
      <c r="AV37" s="496" t="e">
        <f aca="false">IF(AND(AU37=1, OR(AG37=0,AG37=""),AN37="加算対象"),"AH列に色付け","")</f>
        <v>#N/A</v>
      </c>
      <c r="AW37" s="496" t="str">
        <f aca="false">IF(AND($AU37=1,$AV37="AH列に色付け",OR($AG37="",$AH37="")),"未入力",IF(AND($AU37=1,$AV37="",$AG37=""),"未入力","入力済"))</f>
        <v>入力済</v>
      </c>
      <c r="AX37" s="239" t="e">
        <f aca="false">IFERROR(VLOOKUP(K37,【参考】数式用!$AR$3:$AS$49,2, FALSE), "")))</f>
        <v>#N/A</v>
      </c>
      <c r="AY37" s="496" t="e">
        <f aca="false">IF(AND(AN37="加算対象",N37="処遇改善加算Ⅰ"),"AI列に色付け","")</f>
        <v>#N/A</v>
      </c>
      <c r="AZ37" s="496" t="str">
        <f aca="false">IF(AND(N37="処遇改善加算Ⅰ", AI37=""), "未入力","入力済")</f>
        <v>入力済</v>
      </c>
      <c r="BA37" s="239" t="e">
        <f aca="false">IFERROR(VLOOKUP(K37,【参考】数式用!$AX$3:$AY$56, 2, FALSE), "")))</f>
        <v>#N/A</v>
      </c>
      <c r="BB37" s="496" t="str">
        <f aca="false">IF(COUNTIF(AE37:AH37,"*令和８年度特例要件を*")&gt;0,"AJ列に色付け","")</f>
        <v/>
      </c>
      <c r="BC37" s="497" t="str">
        <f aca="false">IF(AND(COUNTIF(AE37:AH37,"*令和８年度特例要件を*")&gt;0,AJ37=""), "未入力","入力済")</f>
        <v>入力済</v>
      </c>
      <c r="BD37" s="496" t="str">
        <f aca="false">IF(BB37="AJ列に色付け","入力必要","")</f>
        <v/>
      </c>
      <c r="BE37" s="496" t="str">
        <f aca="false">G37</f>
        <v/>
      </c>
      <c r="BH37" s="500" t="e">
        <f aca="false">VLOOKUP(K37,【参考】数式用!$A$2:$O$57,15,FALSE))</f>
        <v>#N/A</v>
      </c>
    </row>
    <row r="38" s="18" customFormat="true" ht="109.5" hidden="false" customHeight="true" outlineLevel="0" collapsed="false">
      <c r="A38" s="475" t="n">
        <v>27</v>
      </c>
      <c r="B38" s="476" t="str">
        <f aca="false">IF(基本情報入力シート!B66="","",基本情報入力シート!B66)</f>
        <v/>
      </c>
      <c r="C38" s="476"/>
      <c r="D38" s="476"/>
      <c r="E38" s="476"/>
      <c r="F38" s="476"/>
      <c r="G38" s="477" t="str">
        <f aca="false">IF(基本情報入力シート!L66="", "", 基本情報入力シート!L66)</f>
        <v/>
      </c>
      <c r="H38" s="477" t="str">
        <f aca="false">IF(基本情報入力シート!Q66="", "", 基本情報入力シート!Q66)</f>
        <v/>
      </c>
      <c r="I38" s="477" t="str">
        <f aca="false">IF(基本情報入力シート!V66="", "", 基本情報入力シート!V66)</f>
        <v/>
      </c>
      <c r="J38" s="477" t="str">
        <f aca="false">IF(基本情報入力シート!W66="", "", 基本情報入力シート!W66)</f>
        <v/>
      </c>
      <c r="K38" s="477" t="str">
        <f aca="false">IF(基本情報入力シート!Z66="", "", 基本情報入力シート!Z66)</f>
        <v/>
      </c>
      <c r="L38" s="478" t="str">
        <f aca="false">IF(基本情報入力シート!AF66=0, "",基本情報入力シート!AF66)</f>
        <v/>
      </c>
      <c r="M38" s="479" t="e">
        <f aca="false">IF(基本情報入力シート!AG66="","",基本情報入力シート!AG66)</f>
        <v>#N/A</v>
      </c>
      <c r="N38" s="480"/>
      <c r="O38" s="481" t="e">
        <f aca="false">IFERROR(VLOOKUP(K38,【参考】数式用!$A$2:$F$57,MATCH(N38,【参考】数式用!$C$3:$F$3,0)+2,0),"")))</f>
        <v>#N/A</v>
      </c>
      <c r="P38" s="482" t="s">
        <v>179</v>
      </c>
      <c r="Q38" s="483"/>
      <c r="R38" s="484" t="s">
        <v>180</v>
      </c>
      <c r="S38" s="483"/>
      <c r="T38" s="484" t="s">
        <v>268</v>
      </c>
      <c r="U38" s="483"/>
      <c r="V38" s="484" t="s">
        <v>180</v>
      </c>
      <c r="W38" s="483"/>
      <c r="X38" s="484" t="s">
        <v>181</v>
      </c>
      <c r="Y38" s="484" t="s">
        <v>269</v>
      </c>
      <c r="Z38" s="484" t="str">
        <f aca="false">IF(Q38&gt;=1,(U38*12+W38)-(Q38*12+S38)+1,"")</f>
        <v/>
      </c>
      <c r="AA38" s="485" t="s">
        <v>270</v>
      </c>
      <c r="AB38" s="486" t="str">
        <f aca="false">IFERROR(ROUNDDOWN(ROUND(L38*O38,0)*M38,0)*Z38,"")</f>
        <v/>
      </c>
      <c r="AC38" s="487" t="e">
        <f aca="false">IFERROR(ROUNDDOWN(ROUNDDOWN(ROUND(L38*VLOOKUP(K38,【参考】数式用!$A$4:$F$57,MATCH("処遇改善加算Ⅳ",【参考】数式用!$C$3:$F$3,0)+2,0),0)*M38,0)*Z38*0.5,0), "")),0),0),0))</f>
        <v>#N/A</v>
      </c>
      <c r="AD38" s="488"/>
      <c r="AE38" s="489"/>
      <c r="AF38" s="489"/>
      <c r="AG38" s="490"/>
      <c r="AH38" s="491"/>
      <c r="AI38" s="492"/>
      <c r="AJ38" s="492"/>
      <c r="AK38" s="493" t="e">
        <f aca="false">IF(AND(N38&lt;&gt;"", OR(U38&lt;&gt;8,W38&lt;&gt;5)),"！算定期間の終わりが令和８年５月になっていません。令和８年６月以降については別シートに記載してください。",
 IF(AND(AN38="加算対象外",N38&lt;&gt;""),"このサービスは、令和８年４月・５月は処遇改善加算の対象ではありません。記入しないでください。",""))</f>
        <v>#N/A</v>
      </c>
      <c r="AL38" s="494" t="e">
        <f aca="false">IF(OR(N38="",AN38="加算対象外"),"",IF(OR(AND(COUNTIF(AP38,"未入力")&gt;0,AD38=""),AND(COUNTIF(AQ38,"未入力")&gt;0,AE38=""),AND(COUNTIF(AN38:BE38,"AF列に色付け")&gt;0,AF38=""),AND(COUNTIF(AN38:BE38,"AG列に色付け")&gt;0,OR(AG38="",AG38=0)),AND(COUNTIF(AN38:BE38,"AH列に色付け")&gt;0,AH38=""),AND(COUNTIF(AN38:BE38,"AI列に色付け")&gt;0,AI38=""),AND(COUNTIF(AN38:BE38,"AJ列に色付け")&gt;0,AJ38="")),"！記入が必要な欄（オレンジ色のセル）に空欄があります。空欄を埋めてください。",""))</f>
        <v>#N/A</v>
      </c>
      <c r="AM38" s="495"/>
      <c r="AN38" s="496" t="e">
        <f aca="false">IFERROR(VLOOKUP(K38,【参考】数式用!$A$2:$N$57,14,FALSE),"")))</f>
        <v>#N/A</v>
      </c>
      <c r="AO38" s="496" t="e">
        <f aca="false">IF(AND(K38&lt;&gt;"",AN38="加算対象"),"N列に色付け","")</f>
        <v>#N/A</v>
      </c>
      <c r="AP38" s="239" t="e">
        <f aca="false">IF(AND(AC38&lt;&gt;0,AC38&lt;&gt;"",AN38="加算対象"),IF(AD38="○","入力済","未入力"),"")</f>
        <v>#N/A</v>
      </c>
      <c r="AQ38" s="239" t="str">
        <f aca="false">IF(AND(N38&lt;&gt;"", AE38="",AN38="加算対象"), "未入力", "入力済")</f>
        <v>入力済</v>
      </c>
      <c r="AR38" s="496" t="e">
        <f aca="false">IF(AND(N38&lt;&gt;"", N38&lt;&gt;"処遇改善加算Ⅳ",AN38="加算対象"),"AF列に色付け","")</f>
        <v>#N/A</v>
      </c>
      <c r="AS38" s="239" t="str">
        <f aca="false">IF(AND(N38&lt;&gt;"", N38&lt;&gt;"処遇改善加算Ⅳ", AF38=""), "未入力", "入力済")</f>
        <v>入力済</v>
      </c>
      <c r="AT38" s="239" t="str">
        <f aca="false">IF(OR(N38="処遇改善加算Ⅰ",N38="処遇改善加算Ⅱ"),"対象","")</f>
        <v/>
      </c>
      <c r="AU38" s="239" t="e">
        <f aca="false">IF(AND(AN38="加算対象",N38&lt;&gt;"処遇改善加算Ⅲ",N38&lt;&gt;"処遇改善加算Ⅳ", N38&lt;&gt;"", AT38&lt;&gt;"対象外"), 1,"")</f>
        <v>#N/A</v>
      </c>
      <c r="AV38" s="496" t="e">
        <f aca="false">IF(AND(AU38=1, OR(AG38=0,AG38=""),AN38="加算対象"),"AH列に色付け","")</f>
        <v>#N/A</v>
      </c>
      <c r="AW38" s="496" t="str">
        <f aca="false">IF(AND($AU38=1,$AV38="AH列に色付け",OR($AG38="",$AH38="")),"未入力",IF(AND($AU38=1,$AV38="",$AG38=""),"未入力","入力済"))</f>
        <v>入力済</v>
      </c>
      <c r="AX38" s="239" t="e">
        <f aca="false">IFERROR(VLOOKUP(K38,【参考】数式用!$AR$3:$AS$49,2, FALSE), "")))</f>
        <v>#N/A</v>
      </c>
      <c r="AY38" s="496" t="e">
        <f aca="false">IF(AND(AN38="加算対象",N38="処遇改善加算Ⅰ"),"AI列に色付け","")</f>
        <v>#N/A</v>
      </c>
      <c r="AZ38" s="496" t="str">
        <f aca="false">IF(AND(N38="処遇改善加算Ⅰ", AI38=""), "未入力","入力済")</f>
        <v>入力済</v>
      </c>
      <c r="BA38" s="239" t="e">
        <f aca="false">IFERROR(VLOOKUP(K38,【参考】数式用!$AX$3:$AY$56, 2, FALSE), "")))</f>
        <v>#N/A</v>
      </c>
      <c r="BB38" s="496" t="str">
        <f aca="false">IF(COUNTIF(AE38:AH38,"*令和８年度特例要件を*")&gt;0,"AJ列に色付け","")</f>
        <v/>
      </c>
      <c r="BC38" s="497" t="str">
        <f aca="false">IF(AND(COUNTIF(AE38:AH38,"*令和８年度特例要件を*")&gt;0,AJ38=""), "未入力","入力済")</f>
        <v>入力済</v>
      </c>
      <c r="BD38" s="496" t="str">
        <f aca="false">IF(BB38="AJ列に色付け","入力必要","")</f>
        <v/>
      </c>
      <c r="BE38" s="496" t="str">
        <f aca="false">G38</f>
        <v/>
      </c>
      <c r="BH38" s="500" t="e">
        <f aca="false">VLOOKUP(K38,【参考】数式用!$A$2:$O$57,15,FALSE))</f>
        <v>#N/A</v>
      </c>
    </row>
    <row r="39" s="18" customFormat="true" ht="109.5" hidden="false" customHeight="true" outlineLevel="0" collapsed="false">
      <c r="A39" s="475" t="n">
        <v>28</v>
      </c>
      <c r="B39" s="476" t="str">
        <f aca="false">IF(基本情報入力シート!B67="","",基本情報入力シート!B67)</f>
        <v/>
      </c>
      <c r="C39" s="476"/>
      <c r="D39" s="476"/>
      <c r="E39" s="476"/>
      <c r="F39" s="476"/>
      <c r="G39" s="477" t="str">
        <f aca="false">IF(基本情報入力シート!L67="", "", 基本情報入力シート!L67)</f>
        <v/>
      </c>
      <c r="H39" s="477" t="str">
        <f aca="false">IF(基本情報入力シート!Q67="", "", 基本情報入力シート!Q67)</f>
        <v/>
      </c>
      <c r="I39" s="477" t="str">
        <f aca="false">IF(基本情報入力シート!V67="", "", 基本情報入力シート!V67)</f>
        <v/>
      </c>
      <c r="J39" s="477" t="str">
        <f aca="false">IF(基本情報入力シート!W67="", "", 基本情報入力シート!W67)</f>
        <v/>
      </c>
      <c r="K39" s="477" t="str">
        <f aca="false">IF(基本情報入力シート!Z67="", "", 基本情報入力シート!Z67)</f>
        <v/>
      </c>
      <c r="L39" s="478" t="str">
        <f aca="false">IF(基本情報入力シート!AF67=0, "",基本情報入力シート!AF67)</f>
        <v/>
      </c>
      <c r="M39" s="479" t="e">
        <f aca="false">IF(基本情報入力シート!AG67="","",基本情報入力シート!AG67)</f>
        <v>#N/A</v>
      </c>
      <c r="N39" s="480"/>
      <c r="O39" s="481" t="e">
        <f aca="false">IFERROR(VLOOKUP(K39,【参考】数式用!$A$2:$F$57,MATCH(N39,【参考】数式用!$C$3:$F$3,0)+2,0),"")))</f>
        <v>#N/A</v>
      </c>
      <c r="P39" s="482" t="s">
        <v>179</v>
      </c>
      <c r="Q39" s="483"/>
      <c r="R39" s="484" t="s">
        <v>180</v>
      </c>
      <c r="S39" s="483"/>
      <c r="T39" s="484" t="s">
        <v>268</v>
      </c>
      <c r="U39" s="483"/>
      <c r="V39" s="484" t="s">
        <v>180</v>
      </c>
      <c r="W39" s="483"/>
      <c r="X39" s="484" t="s">
        <v>181</v>
      </c>
      <c r="Y39" s="484" t="s">
        <v>269</v>
      </c>
      <c r="Z39" s="484" t="str">
        <f aca="false">IF(Q39&gt;=1,(U39*12+W39)-(Q39*12+S39)+1,"")</f>
        <v/>
      </c>
      <c r="AA39" s="485" t="s">
        <v>270</v>
      </c>
      <c r="AB39" s="486" t="str">
        <f aca="false">IFERROR(ROUNDDOWN(ROUND(L39*O39,0)*M39,0)*Z39,"")</f>
        <v/>
      </c>
      <c r="AC39" s="487" t="e">
        <f aca="false">IFERROR(ROUNDDOWN(ROUNDDOWN(ROUND(L39*VLOOKUP(K39,【参考】数式用!$A$4:$F$57,MATCH("処遇改善加算Ⅳ",【参考】数式用!$C$3:$F$3,0)+2,0),0)*M39,0)*Z39*0.5,0), "")),0),0),0))</f>
        <v>#N/A</v>
      </c>
      <c r="AD39" s="488"/>
      <c r="AE39" s="489"/>
      <c r="AF39" s="489"/>
      <c r="AG39" s="490"/>
      <c r="AH39" s="491"/>
      <c r="AI39" s="492"/>
      <c r="AJ39" s="492"/>
      <c r="AK39" s="493" t="e">
        <f aca="false">IF(AND(N39&lt;&gt;"", OR(U39&lt;&gt;8,W39&lt;&gt;5)),"！算定期間の終わりが令和８年５月になっていません。令和８年６月以降については別シートに記載してください。",
 IF(AND(AN39="加算対象外",N39&lt;&gt;""),"このサービスは、令和８年４月・５月は処遇改善加算の対象ではありません。記入しないでください。",""))</f>
        <v>#N/A</v>
      </c>
      <c r="AL39" s="494" t="e">
        <f aca="false">IF(OR(N39="",AN39="加算対象外"),"",IF(OR(AND(COUNTIF(AP39,"未入力")&gt;0,AD39=""),AND(COUNTIF(AQ39,"未入力")&gt;0,AE39=""),AND(COUNTIF(AN39:BE39,"AF列に色付け")&gt;0,AF39=""),AND(COUNTIF(AN39:BE39,"AG列に色付け")&gt;0,OR(AG39="",AG39=0)),AND(COUNTIF(AN39:BE39,"AH列に色付け")&gt;0,AH39=""),AND(COUNTIF(AN39:BE39,"AI列に色付け")&gt;0,AI39=""),AND(COUNTIF(AN39:BE39,"AJ列に色付け")&gt;0,AJ39="")),"！記入が必要な欄（オレンジ色のセル）に空欄があります。空欄を埋めてください。",""))</f>
        <v>#N/A</v>
      </c>
      <c r="AM39" s="495"/>
      <c r="AN39" s="496" t="e">
        <f aca="false">IFERROR(VLOOKUP(K39,【参考】数式用!$A$2:$N$57,14,FALSE),"")))</f>
        <v>#N/A</v>
      </c>
      <c r="AO39" s="496" t="e">
        <f aca="false">IF(AND(K39&lt;&gt;"",AN39="加算対象"),"N列に色付け","")</f>
        <v>#N/A</v>
      </c>
      <c r="AP39" s="239" t="e">
        <f aca="false">IF(AND(AC39&lt;&gt;0,AC39&lt;&gt;"",AN39="加算対象"),IF(AD39="○","入力済","未入力"),"")</f>
        <v>#N/A</v>
      </c>
      <c r="AQ39" s="239" t="str">
        <f aca="false">IF(AND(N39&lt;&gt;"", AE39="",AN39="加算対象"), "未入力", "入力済")</f>
        <v>入力済</v>
      </c>
      <c r="AR39" s="496" t="e">
        <f aca="false">IF(AND(N39&lt;&gt;"", N39&lt;&gt;"処遇改善加算Ⅳ",AN39="加算対象"),"AF列に色付け","")</f>
        <v>#N/A</v>
      </c>
      <c r="AS39" s="239" t="str">
        <f aca="false">IF(AND(N39&lt;&gt;"", N39&lt;&gt;"処遇改善加算Ⅳ", AF39=""), "未入力", "入力済")</f>
        <v>入力済</v>
      </c>
      <c r="AT39" s="239" t="str">
        <f aca="false">IF(OR(N39="処遇改善加算Ⅰ",N39="処遇改善加算Ⅱ"),"対象","")</f>
        <v/>
      </c>
      <c r="AU39" s="239" t="e">
        <f aca="false">IF(AND(AN39="加算対象",N39&lt;&gt;"処遇改善加算Ⅲ",N39&lt;&gt;"処遇改善加算Ⅳ", N39&lt;&gt;"", AT39&lt;&gt;"対象外"), 1,"")</f>
        <v>#N/A</v>
      </c>
      <c r="AV39" s="496" t="e">
        <f aca="false">IF(AND(AU39=1, OR(AG39=0,AG39=""),AN39="加算対象"),"AH列に色付け","")</f>
        <v>#N/A</v>
      </c>
      <c r="AW39" s="496" t="str">
        <f aca="false">IF(AND($AU39=1,$AV39="AH列に色付け",OR($AG39="",$AH39="")),"未入力",IF(AND($AU39=1,$AV39="",$AG39=""),"未入力","入力済"))</f>
        <v>入力済</v>
      </c>
      <c r="AX39" s="239" t="e">
        <f aca="false">IFERROR(VLOOKUP(K39,【参考】数式用!$AR$3:$AS$49,2, FALSE), "")))</f>
        <v>#N/A</v>
      </c>
      <c r="AY39" s="496" t="e">
        <f aca="false">IF(AND(AN39="加算対象",N39="処遇改善加算Ⅰ"),"AI列に色付け","")</f>
        <v>#N/A</v>
      </c>
      <c r="AZ39" s="496" t="str">
        <f aca="false">IF(AND(N39="処遇改善加算Ⅰ", AI39=""), "未入力","入力済")</f>
        <v>入力済</v>
      </c>
      <c r="BA39" s="239" t="e">
        <f aca="false">IFERROR(VLOOKUP(K39,【参考】数式用!$AX$3:$AY$56, 2, FALSE), "")))</f>
        <v>#N/A</v>
      </c>
      <c r="BB39" s="496" t="str">
        <f aca="false">IF(COUNTIF(AE39:AH39,"*令和８年度特例要件を*")&gt;0,"AJ列に色付け","")</f>
        <v/>
      </c>
      <c r="BC39" s="497" t="str">
        <f aca="false">IF(AND(COUNTIF(AE39:AH39,"*令和８年度特例要件を*")&gt;0,AJ39=""), "未入力","入力済")</f>
        <v>入力済</v>
      </c>
      <c r="BD39" s="496" t="str">
        <f aca="false">IF(BB39="AJ列に色付け","入力必要","")</f>
        <v/>
      </c>
      <c r="BE39" s="496" t="str">
        <f aca="false">G39</f>
        <v/>
      </c>
      <c r="BH39" s="500" t="e">
        <f aca="false">VLOOKUP(K39,【参考】数式用!$A$2:$O$57,15,FALSE))</f>
        <v>#N/A</v>
      </c>
    </row>
    <row r="40" s="18" customFormat="true" ht="109.5" hidden="false" customHeight="true" outlineLevel="0" collapsed="false">
      <c r="A40" s="475" t="n">
        <v>29</v>
      </c>
      <c r="B40" s="476" t="str">
        <f aca="false">IF(基本情報入力シート!B68="","",基本情報入力シート!B68)</f>
        <v/>
      </c>
      <c r="C40" s="476"/>
      <c r="D40" s="476"/>
      <c r="E40" s="476"/>
      <c r="F40" s="476"/>
      <c r="G40" s="477" t="str">
        <f aca="false">IF(基本情報入力シート!L68="", "", 基本情報入力シート!L68)</f>
        <v/>
      </c>
      <c r="H40" s="477" t="str">
        <f aca="false">IF(基本情報入力シート!Q68="", "", 基本情報入力シート!Q68)</f>
        <v/>
      </c>
      <c r="I40" s="477" t="str">
        <f aca="false">IF(基本情報入力シート!V68="", "", 基本情報入力シート!V68)</f>
        <v/>
      </c>
      <c r="J40" s="477" t="str">
        <f aca="false">IF(基本情報入力シート!W68="", "", 基本情報入力シート!W68)</f>
        <v/>
      </c>
      <c r="K40" s="477" t="str">
        <f aca="false">IF(基本情報入力シート!Z68="", "", 基本情報入力シート!Z68)</f>
        <v/>
      </c>
      <c r="L40" s="478" t="str">
        <f aca="false">IF(基本情報入力シート!AF68=0, "",基本情報入力シート!AF68)</f>
        <v/>
      </c>
      <c r="M40" s="479" t="e">
        <f aca="false">IF(基本情報入力シート!AG68="","",基本情報入力シート!AG68)</f>
        <v>#N/A</v>
      </c>
      <c r="N40" s="480"/>
      <c r="O40" s="481" t="e">
        <f aca="false">IFERROR(VLOOKUP(K40,【参考】数式用!$A$2:$F$57,MATCH(N40,【参考】数式用!$C$3:$F$3,0)+2,0),"")))</f>
        <v>#N/A</v>
      </c>
      <c r="P40" s="482" t="s">
        <v>179</v>
      </c>
      <c r="Q40" s="483"/>
      <c r="R40" s="484" t="s">
        <v>180</v>
      </c>
      <c r="S40" s="483"/>
      <c r="T40" s="484" t="s">
        <v>268</v>
      </c>
      <c r="U40" s="483"/>
      <c r="V40" s="484" t="s">
        <v>180</v>
      </c>
      <c r="W40" s="483"/>
      <c r="X40" s="484" t="s">
        <v>181</v>
      </c>
      <c r="Y40" s="484" t="s">
        <v>269</v>
      </c>
      <c r="Z40" s="484" t="str">
        <f aca="false">IF(Q40&gt;=1,(U40*12+W40)-(Q40*12+S40)+1,"")</f>
        <v/>
      </c>
      <c r="AA40" s="485" t="s">
        <v>270</v>
      </c>
      <c r="AB40" s="486" t="str">
        <f aca="false">IFERROR(ROUNDDOWN(ROUND(L40*O40,0)*M40,0)*Z40,"")</f>
        <v/>
      </c>
      <c r="AC40" s="487" t="e">
        <f aca="false">IFERROR(ROUNDDOWN(ROUNDDOWN(ROUND(L40*VLOOKUP(K40,【参考】数式用!$A$4:$F$57,MATCH("処遇改善加算Ⅳ",【参考】数式用!$C$3:$F$3,0)+2,0),0)*M40,0)*Z40*0.5,0), "")),0),0),0))</f>
        <v>#N/A</v>
      </c>
      <c r="AD40" s="488"/>
      <c r="AE40" s="489"/>
      <c r="AF40" s="489"/>
      <c r="AG40" s="490"/>
      <c r="AH40" s="491"/>
      <c r="AI40" s="492"/>
      <c r="AJ40" s="492"/>
      <c r="AK40" s="493" t="e">
        <f aca="false">IF(AND(N40&lt;&gt;"", OR(U40&lt;&gt;8,W40&lt;&gt;5)),"！算定期間の終わりが令和８年５月になっていません。令和８年６月以降については別シートに記載してください。",
 IF(AND(AN40="加算対象外",N40&lt;&gt;""),"このサービスは、令和８年４月・５月は処遇改善加算の対象ではありません。記入しないでください。",""))</f>
        <v>#N/A</v>
      </c>
      <c r="AL40" s="494" t="e">
        <f aca="false">IF(OR(N40="",AN40="加算対象外"),"",IF(OR(AND(COUNTIF(AP40,"未入力")&gt;0,AD40=""),AND(COUNTIF(AQ40,"未入力")&gt;0,AE40=""),AND(COUNTIF(AN40:BE40,"AF列に色付け")&gt;0,AF40=""),AND(COUNTIF(AN40:BE40,"AG列に色付け")&gt;0,OR(AG40="",AG40=0)),AND(COUNTIF(AN40:BE40,"AH列に色付け")&gt;0,AH40=""),AND(COUNTIF(AN40:BE40,"AI列に色付け")&gt;0,AI40=""),AND(COUNTIF(AN40:BE40,"AJ列に色付け")&gt;0,AJ40="")),"！記入が必要な欄（オレンジ色のセル）に空欄があります。空欄を埋めてください。",""))</f>
        <v>#N/A</v>
      </c>
      <c r="AM40" s="495"/>
      <c r="AN40" s="496" t="e">
        <f aca="false">IFERROR(VLOOKUP(K40,【参考】数式用!$A$2:$N$57,14,FALSE),"")))</f>
        <v>#N/A</v>
      </c>
      <c r="AO40" s="496" t="e">
        <f aca="false">IF(AND(K40&lt;&gt;"",AN40="加算対象"),"N列に色付け","")</f>
        <v>#N/A</v>
      </c>
      <c r="AP40" s="239" t="e">
        <f aca="false">IF(AND(AC40&lt;&gt;0,AC40&lt;&gt;"",AN40="加算対象"),IF(AD40="○","入力済","未入力"),"")</f>
        <v>#N/A</v>
      </c>
      <c r="AQ40" s="239" t="str">
        <f aca="false">IF(AND(N40&lt;&gt;"", AE40="",AN40="加算対象"), "未入力", "入力済")</f>
        <v>入力済</v>
      </c>
      <c r="AR40" s="496" t="e">
        <f aca="false">IF(AND(N40&lt;&gt;"", N40&lt;&gt;"処遇改善加算Ⅳ",AN40="加算対象"),"AF列に色付け","")</f>
        <v>#N/A</v>
      </c>
      <c r="AS40" s="239" t="str">
        <f aca="false">IF(AND(N40&lt;&gt;"", N40&lt;&gt;"処遇改善加算Ⅳ", AF40=""), "未入力", "入力済")</f>
        <v>入力済</v>
      </c>
      <c r="AT40" s="239" t="str">
        <f aca="false">IF(OR(N40="処遇改善加算Ⅰ",N40="処遇改善加算Ⅱ"),"対象","")</f>
        <v/>
      </c>
      <c r="AU40" s="239" t="e">
        <f aca="false">IF(AND(AN40="加算対象",N40&lt;&gt;"処遇改善加算Ⅲ",N40&lt;&gt;"処遇改善加算Ⅳ", N40&lt;&gt;"", AT40&lt;&gt;"対象外"), 1,"")</f>
        <v>#N/A</v>
      </c>
      <c r="AV40" s="496" t="e">
        <f aca="false">IF(AND(AU40=1, OR(AG40=0,AG40=""),AN40="加算対象"),"AH列に色付け","")</f>
        <v>#N/A</v>
      </c>
      <c r="AW40" s="496" t="str">
        <f aca="false">IF(AND($AU40=1,$AV40="AH列に色付け",OR($AG40="",$AH40="")),"未入力",IF(AND($AU40=1,$AV40="",$AG40=""),"未入力","入力済"))</f>
        <v>入力済</v>
      </c>
      <c r="AX40" s="239" t="e">
        <f aca="false">IFERROR(VLOOKUP(K40,【参考】数式用!$AR$3:$AS$49,2, FALSE), "")))</f>
        <v>#N/A</v>
      </c>
      <c r="AY40" s="496" t="e">
        <f aca="false">IF(AND(AN40="加算対象",N40="処遇改善加算Ⅰ"),"AI列に色付け","")</f>
        <v>#N/A</v>
      </c>
      <c r="AZ40" s="496" t="str">
        <f aca="false">IF(AND(N40="処遇改善加算Ⅰ", AI40=""), "未入力","入力済")</f>
        <v>入力済</v>
      </c>
      <c r="BA40" s="239" t="e">
        <f aca="false">IFERROR(VLOOKUP(K40,【参考】数式用!$AX$3:$AY$56, 2, FALSE), "")))</f>
        <v>#N/A</v>
      </c>
      <c r="BB40" s="496" t="str">
        <f aca="false">IF(COUNTIF(AE40:AH40,"*令和８年度特例要件を*")&gt;0,"AJ列に色付け","")</f>
        <v/>
      </c>
      <c r="BC40" s="497" t="str">
        <f aca="false">IF(AND(COUNTIF(AE40:AH40,"*令和８年度特例要件を*")&gt;0,AJ40=""), "未入力","入力済")</f>
        <v>入力済</v>
      </c>
      <c r="BD40" s="496" t="str">
        <f aca="false">IF(BB40="AJ列に色付け","入力必要","")</f>
        <v/>
      </c>
      <c r="BE40" s="496" t="str">
        <f aca="false">G40</f>
        <v/>
      </c>
      <c r="BH40" s="500" t="e">
        <f aca="false">VLOOKUP(K40,【参考】数式用!$A$2:$O$57,15,FALSE))</f>
        <v>#N/A</v>
      </c>
    </row>
    <row r="41" s="385" customFormat="true" ht="109.5" hidden="false" customHeight="true" outlineLevel="0" collapsed="false">
      <c r="A41" s="475" t="n">
        <v>30</v>
      </c>
      <c r="B41" s="476" t="str">
        <f aca="false">IF(基本情報入力シート!B69="","",基本情報入力シート!B69)</f>
        <v/>
      </c>
      <c r="C41" s="476"/>
      <c r="D41" s="476"/>
      <c r="E41" s="476"/>
      <c r="F41" s="476"/>
      <c r="G41" s="477" t="str">
        <f aca="false">IF(基本情報入力シート!L69="", "", 基本情報入力シート!L69)</f>
        <v/>
      </c>
      <c r="H41" s="477" t="str">
        <f aca="false">IF(基本情報入力シート!Q69="", "", 基本情報入力シート!Q69)</f>
        <v/>
      </c>
      <c r="I41" s="477" t="str">
        <f aca="false">IF(基本情報入力シート!V69="", "", 基本情報入力シート!V69)</f>
        <v/>
      </c>
      <c r="J41" s="477" t="str">
        <f aca="false">IF(基本情報入力シート!W69="", "", 基本情報入力シート!W69)</f>
        <v/>
      </c>
      <c r="K41" s="477" t="str">
        <f aca="false">IF(基本情報入力シート!Z69="", "", 基本情報入力シート!Z69)</f>
        <v/>
      </c>
      <c r="L41" s="478" t="str">
        <f aca="false">IF(基本情報入力シート!AF69=0, "",基本情報入力シート!AF69)</f>
        <v/>
      </c>
      <c r="M41" s="479" t="e">
        <f aca="false">IF(基本情報入力シート!AG69="","",基本情報入力シート!AG69)</f>
        <v>#N/A</v>
      </c>
      <c r="N41" s="480"/>
      <c r="O41" s="481" t="e">
        <f aca="false">IFERROR(VLOOKUP(K41,【参考】数式用!$A$2:$F$57,MATCH(N41,【参考】数式用!$C$3:$F$3,0)+2,0),"")))</f>
        <v>#N/A</v>
      </c>
      <c r="P41" s="482" t="s">
        <v>179</v>
      </c>
      <c r="Q41" s="483"/>
      <c r="R41" s="484" t="s">
        <v>180</v>
      </c>
      <c r="S41" s="483"/>
      <c r="T41" s="484" t="s">
        <v>268</v>
      </c>
      <c r="U41" s="483"/>
      <c r="V41" s="484" t="s">
        <v>180</v>
      </c>
      <c r="W41" s="483"/>
      <c r="X41" s="484" t="s">
        <v>181</v>
      </c>
      <c r="Y41" s="484" t="s">
        <v>269</v>
      </c>
      <c r="Z41" s="484" t="str">
        <f aca="false">IF(Q41&gt;=1,(U41*12+W41)-(Q41*12+S41)+1,"")</f>
        <v/>
      </c>
      <c r="AA41" s="485" t="s">
        <v>270</v>
      </c>
      <c r="AB41" s="486" t="str">
        <f aca="false">IFERROR(ROUNDDOWN(ROUND(L41*O41,0)*M41,0)*Z41,"")</f>
        <v/>
      </c>
      <c r="AC41" s="487" t="e">
        <f aca="false">IFERROR(ROUNDDOWN(ROUNDDOWN(ROUND(L41*VLOOKUP(K41,【参考】数式用!$A$4:$F$57,MATCH("処遇改善加算Ⅳ",【参考】数式用!$C$3:$F$3,0)+2,0),0)*M41,0)*Z41*0.5,0), "")),0),0),0))</f>
        <v>#N/A</v>
      </c>
      <c r="AD41" s="488"/>
      <c r="AE41" s="489"/>
      <c r="AF41" s="489"/>
      <c r="AG41" s="490"/>
      <c r="AH41" s="491"/>
      <c r="AI41" s="492"/>
      <c r="AJ41" s="492"/>
      <c r="AK41" s="493" t="e">
        <f aca="false">IF(AND(N41&lt;&gt;"", OR(U41&lt;&gt;8,W41&lt;&gt;5)),"！算定期間の終わりが令和８年５月になっていません。令和８年６月以降については別シートに記載してください。",
 IF(AND(AN41="加算対象外",N41&lt;&gt;""),"このサービスは、令和８年４月・５月は処遇改善加算の対象ではありません。記入しないでください。",""))</f>
        <v>#N/A</v>
      </c>
      <c r="AL41" s="494" t="e">
        <f aca="false">IF(OR(N41="",AN41="加算対象外"),"",IF(OR(AND(COUNTIF(AP41,"未入力")&gt;0,AD41=""),AND(COUNTIF(AQ41,"未入力")&gt;0,AE41=""),AND(COUNTIF(AN41:BE41,"AF列に色付け")&gt;0,AF41=""),AND(COUNTIF(AN41:BE41,"AG列に色付け")&gt;0,OR(AG41="",AG41=0)),AND(COUNTIF(AN41:BE41,"AH列に色付け")&gt;0,AH41=""),AND(COUNTIF(AN41:BE41,"AI列に色付け")&gt;0,AI41=""),AND(COUNTIF(AN41:BE41,"AJ列に色付け")&gt;0,AJ41="")),"！記入が必要な欄（オレンジ色のセル）に空欄があります。空欄を埋めてください。",""))</f>
        <v>#N/A</v>
      </c>
      <c r="AM41" s="495"/>
      <c r="AN41" s="496" t="e">
        <f aca="false">IFERROR(VLOOKUP(K41,【参考】数式用!$A$2:$N$57,14,FALSE),"")))</f>
        <v>#N/A</v>
      </c>
      <c r="AO41" s="496" t="e">
        <f aca="false">IF(AND(K41&lt;&gt;"",AN41="加算対象"),"N列に色付け","")</f>
        <v>#N/A</v>
      </c>
      <c r="AP41" s="239" t="e">
        <f aca="false">IF(AND(AC41&lt;&gt;0,AC41&lt;&gt;"",AN41="加算対象"),IF(AD41="○","入力済","未入力"),"")</f>
        <v>#N/A</v>
      </c>
      <c r="AQ41" s="239" t="str">
        <f aca="false">IF(AND(N41&lt;&gt;"", AE41="",AN41="加算対象"), "未入力", "入力済")</f>
        <v>入力済</v>
      </c>
      <c r="AR41" s="496" t="e">
        <f aca="false">IF(AND(N41&lt;&gt;"", N41&lt;&gt;"処遇改善加算Ⅳ",AN41="加算対象"),"AF列に色付け","")</f>
        <v>#N/A</v>
      </c>
      <c r="AS41" s="239" t="str">
        <f aca="false">IF(AND(N41&lt;&gt;"", N41&lt;&gt;"処遇改善加算Ⅳ", AF41=""), "未入力", "入力済")</f>
        <v>入力済</v>
      </c>
      <c r="AT41" s="239" t="str">
        <f aca="false">IF(OR(N41="処遇改善加算Ⅰ",N41="処遇改善加算Ⅱ"),"対象","")</f>
        <v/>
      </c>
      <c r="AU41" s="239" t="e">
        <f aca="false">IF(AND(AN41="加算対象",N41&lt;&gt;"処遇改善加算Ⅲ",N41&lt;&gt;"処遇改善加算Ⅳ", N41&lt;&gt;"", AT41&lt;&gt;"対象外"), 1,"")</f>
        <v>#N/A</v>
      </c>
      <c r="AV41" s="496" t="e">
        <f aca="false">IF(AND(AU41=1, OR(AG41=0,AG41=""),AN41="加算対象"),"AH列に色付け","")</f>
        <v>#N/A</v>
      </c>
      <c r="AW41" s="496" t="str">
        <f aca="false">IF(AND($AU41=1,$AV41="AH列に色付け",OR($AG41="",$AH41="")),"未入力",IF(AND($AU41=1,$AV41="",$AG41=""),"未入力","入力済"))</f>
        <v>入力済</v>
      </c>
      <c r="AX41" s="239" t="e">
        <f aca="false">IFERROR(VLOOKUP(K41,【参考】数式用!$AR$3:$AS$49,2, FALSE), "")))</f>
        <v>#N/A</v>
      </c>
      <c r="AY41" s="496" t="e">
        <f aca="false">IF(AND(AN41="加算対象",N41="処遇改善加算Ⅰ"),"AI列に色付け","")</f>
        <v>#N/A</v>
      </c>
      <c r="AZ41" s="496" t="str">
        <f aca="false">IF(AND(N41="処遇改善加算Ⅰ", AI41=""), "未入力","入力済")</f>
        <v>入力済</v>
      </c>
      <c r="BA41" s="239" t="e">
        <f aca="false">IFERROR(VLOOKUP(K41,【参考】数式用!$AX$3:$AY$56, 2, FALSE), "")))</f>
        <v>#N/A</v>
      </c>
      <c r="BB41" s="496" t="str">
        <f aca="false">IF(COUNTIF(AE41:AH41,"*令和８年度特例要件を*")&gt;0,"AJ列に色付け","")</f>
        <v/>
      </c>
      <c r="BC41" s="497" t="str">
        <f aca="false">IF(AND(COUNTIF(AE41:AH41,"*令和８年度特例要件を*")&gt;0,AJ41=""), "未入力","入力済")</f>
        <v>入力済</v>
      </c>
      <c r="BD41" s="496" t="str">
        <f aca="false">IF(BB41="AJ列に色付け","入力必要","")</f>
        <v/>
      </c>
      <c r="BE41" s="496" t="str">
        <f aca="false">G41</f>
        <v/>
      </c>
      <c r="BF41" s="369"/>
      <c r="BG41" s="369"/>
      <c r="BH41" s="500" t="e">
        <f aca="false">VLOOKUP(K41,【参考】数式用!$A$2:$O$57,15,FALSE))</f>
        <v>#N/A</v>
      </c>
      <c r="BI41" s="369"/>
      <c r="BJ41" s="369"/>
      <c r="BK41" s="369"/>
      <c r="BL41" s="369"/>
      <c r="BM41" s="369"/>
      <c r="BN41" s="369"/>
      <c r="BO41" s="371"/>
    </row>
    <row r="42" s="385" customFormat="true" ht="109.5" hidden="false" customHeight="true" outlineLevel="0" collapsed="false">
      <c r="A42" s="475" t="n">
        <v>31</v>
      </c>
      <c r="B42" s="476" t="str">
        <f aca="false">IF(基本情報入力シート!B70="","",基本情報入力シート!B70)</f>
        <v/>
      </c>
      <c r="C42" s="476"/>
      <c r="D42" s="476"/>
      <c r="E42" s="476"/>
      <c r="F42" s="476"/>
      <c r="G42" s="477" t="str">
        <f aca="false">IF(基本情報入力シート!L70="", "", 基本情報入力シート!L70)</f>
        <v/>
      </c>
      <c r="H42" s="477" t="str">
        <f aca="false">IF(基本情報入力シート!Q70="", "", 基本情報入力シート!Q70)</f>
        <v/>
      </c>
      <c r="I42" s="477" t="str">
        <f aca="false">IF(基本情報入力シート!V70="", "", 基本情報入力シート!V70)</f>
        <v/>
      </c>
      <c r="J42" s="477" t="str">
        <f aca="false">IF(基本情報入力シート!W70="", "", 基本情報入力シート!W70)</f>
        <v/>
      </c>
      <c r="K42" s="477" t="str">
        <f aca="false">IF(基本情報入力シート!Z70="", "", 基本情報入力シート!Z70)</f>
        <v/>
      </c>
      <c r="L42" s="478" t="str">
        <f aca="false">IF(基本情報入力シート!AF70=0, "",基本情報入力シート!AF70)</f>
        <v/>
      </c>
      <c r="M42" s="479" t="e">
        <f aca="false">IF(基本情報入力シート!AG70="","",基本情報入力シート!AG70)</f>
        <v>#N/A</v>
      </c>
      <c r="N42" s="480"/>
      <c r="O42" s="481" t="e">
        <f aca="false">IFERROR(VLOOKUP(K42,【参考】数式用!$A$2:$F$57,MATCH(N42,【参考】数式用!$C$3:$F$3,0)+2,0),"")))</f>
        <v>#N/A</v>
      </c>
      <c r="P42" s="482" t="s">
        <v>179</v>
      </c>
      <c r="Q42" s="483"/>
      <c r="R42" s="484" t="s">
        <v>180</v>
      </c>
      <c r="S42" s="483"/>
      <c r="T42" s="484" t="s">
        <v>268</v>
      </c>
      <c r="U42" s="483"/>
      <c r="V42" s="484" t="s">
        <v>180</v>
      </c>
      <c r="W42" s="483"/>
      <c r="X42" s="484" t="s">
        <v>181</v>
      </c>
      <c r="Y42" s="484" t="s">
        <v>269</v>
      </c>
      <c r="Z42" s="484" t="str">
        <f aca="false">IF(Q42&gt;=1,(U42*12+W42)-(Q42*12+S42)+1,"")</f>
        <v/>
      </c>
      <c r="AA42" s="485" t="s">
        <v>270</v>
      </c>
      <c r="AB42" s="486" t="str">
        <f aca="false">IFERROR(ROUNDDOWN(ROUND(L42*O42,0)*M42,0)*Z42,"")</f>
        <v/>
      </c>
      <c r="AC42" s="487" t="e">
        <f aca="false">IFERROR(ROUNDDOWN(ROUNDDOWN(ROUND(L42*VLOOKUP(K42,【参考】数式用!$A$4:$F$57,MATCH("処遇改善加算Ⅳ",【参考】数式用!$C$3:$F$3,0)+2,0),0)*M42,0)*Z42*0.5,0), "")),0),0),0))</f>
        <v>#N/A</v>
      </c>
      <c r="AD42" s="488"/>
      <c r="AE42" s="489"/>
      <c r="AF42" s="489"/>
      <c r="AG42" s="490"/>
      <c r="AH42" s="491"/>
      <c r="AI42" s="492"/>
      <c r="AJ42" s="492"/>
      <c r="AK42" s="493" t="e">
        <f aca="false">IF(AND(N42&lt;&gt;"", OR(U42&lt;&gt;8,W42&lt;&gt;5)),"！算定期間の終わりが令和８年５月になっていません。令和８年６月以降については別シートに記載してください。",
 IF(AND(AN42="加算対象外",N42&lt;&gt;""),"このサービスは、令和８年４月・５月は処遇改善加算の対象ではありません。記入しないでください。",""))</f>
        <v>#N/A</v>
      </c>
      <c r="AL42" s="494" t="e">
        <f aca="false">IF(OR(N42="",AN42="加算対象外"),"",IF(OR(AND(COUNTIF(AP42,"未入力")&gt;0,AD42=""),AND(COUNTIF(AQ42,"未入力")&gt;0,AE42=""),AND(COUNTIF(AN42:BE42,"AF列に色付け")&gt;0,AF42=""),AND(COUNTIF(AN42:BE42,"AG列に色付け")&gt;0,OR(AG42="",AG42=0)),AND(COUNTIF(AN42:BE42,"AH列に色付け")&gt;0,AH42=""),AND(COUNTIF(AN42:BE42,"AI列に色付け")&gt;0,AI42=""),AND(COUNTIF(AN42:BE42,"AJ列に色付け")&gt;0,AJ42="")),"！記入が必要な欄（オレンジ色のセル）に空欄があります。空欄を埋めてください。",""))</f>
        <v>#N/A</v>
      </c>
      <c r="AM42" s="495"/>
      <c r="AN42" s="496" t="e">
        <f aca="false">IFERROR(VLOOKUP(K42,【参考】数式用!$A$2:$N$57,14,FALSE),"")))</f>
        <v>#N/A</v>
      </c>
      <c r="AO42" s="496" t="e">
        <f aca="false">IF(AND(K42&lt;&gt;"",AN42="加算対象"),"N列に色付け","")</f>
        <v>#N/A</v>
      </c>
      <c r="AP42" s="239" t="e">
        <f aca="false">IF(AND(AC42&lt;&gt;0,AC42&lt;&gt;"",AN42="加算対象"),IF(AD42="○","入力済","未入力"),"")</f>
        <v>#N/A</v>
      </c>
      <c r="AQ42" s="239" t="str">
        <f aca="false">IF(AND(N42&lt;&gt;"", AE42="",AN42="加算対象"), "未入力", "入力済")</f>
        <v>入力済</v>
      </c>
      <c r="AR42" s="496" t="e">
        <f aca="false">IF(AND(N42&lt;&gt;"", N42&lt;&gt;"処遇改善加算Ⅳ",AN42="加算対象"),"AF列に色付け","")</f>
        <v>#N/A</v>
      </c>
      <c r="AS42" s="239" t="str">
        <f aca="false">IF(AND(N42&lt;&gt;"", N42&lt;&gt;"処遇改善加算Ⅳ", AF42=""), "未入力", "入力済")</f>
        <v>入力済</v>
      </c>
      <c r="AT42" s="239" t="str">
        <f aca="false">IF(OR(N42="処遇改善加算Ⅰ",N42="処遇改善加算Ⅱ"),"対象","")</f>
        <v/>
      </c>
      <c r="AU42" s="239" t="e">
        <f aca="false">IF(AND(AN42="加算対象",N42&lt;&gt;"処遇改善加算Ⅲ",N42&lt;&gt;"処遇改善加算Ⅳ", N42&lt;&gt;"", AT42&lt;&gt;"対象外"), 1,"")</f>
        <v>#N/A</v>
      </c>
      <c r="AV42" s="496" t="e">
        <f aca="false">IF(AND(AU42=1, OR(AG42=0,AG42=""),AN42="加算対象"),"AH列に色付け","")</f>
        <v>#N/A</v>
      </c>
      <c r="AW42" s="496" t="str">
        <f aca="false">IF(AND($AU42=1,$AV42="AH列に色付け",OR($AG42="",$AH42="")),"未入力",IF(AND($AU42=1,$AV42="",$AG42=""),"未入力","入力済"))</f>
        <v>入力済</v>
      </c>
      <c r="AX42" s="239" t="e">
        <f aca="false">IFERROR(VLOOKUP(K42,【参考】数式用!$AR$3:$AS$49,2, FALSE), "")))</f>
        <v>#N/A</v>
      </c>
      <c r="AY42" s="496" t="e">
        <f aca="false">IF(AND(AN42="加算対象",N42="処遇改善加算Ⅰ"),"AI列に色付け","")</f>
        <v>#N/A</v>
      </c>
      <c r="AZ42" s="496" t="str">
        <f aca="false">IF(AND(N42="処遇改善加算Ⅰ", AI42=""), "未入力","入力済")</f>
        <v>入力済</v>
      </c>
      <c r="BA42" s="239" t="e">
        <f aca="false">IFERROR(VLOOKUP(K42,【参考】数式用!$AX$3:$AY$56, 2, FALSE), "")))</f>
        <v>#N/A</v>
      </c>
      <c r="BB42" s="496" t="str">
        <f aca="false">IF(COUNTIF(AE42:AH42,"*令和８年度特例要件を*")&gt;0,"AJ列に色付け","")</f>
        <v/>
      </c>
      <c r="BC42" s="497" t="str">
        <f aca="false">IF(AND(COUNTIF(AE42:AH42,"*令和８年度特例要件を*")&gt;0,AJ42=""), "未入力","入力済")</f>
        <v>入力済</v>
      </c>
      <c r="BD42" s="496" t="str">
        <f aca="false">IF(BB42="AJ列に色付け","入力必要","")</f>
        <v/>
      </c>
      <c r="BE42" s="496" t="str">
        <f aca="false">G42</f>
        <v/>
      </c>
      <c r="BF42" s="369"/>
      <c r="BG42" s="369"/>
      <c r="BH42" s="500" t="e">
        <f aca="false">VLOOKUP(K42,【参考】数式用!$A$2:$O$57,15,FALSE))</f>
        <v>#N/A</v>
      </c>
      <c r="BI42" s="369"/>
      <c r="BJ42" s="369"/>
      <c r="BK42" s="369"/>
      <c r="BL42" s="369"/>
      <c r="BM42" s="369"/>
      <c r="BN42" s="369"/>
      <c r="BO42" s="371"/>
    </row>
    <row r="43" s="385" customFormat="true" ht="109.5" hidden="false" customHeight="true" outlineLevel="0" collapsed="false">
      <c r="A43" s="475" t="n">
        <v>32</v>
      </c>
      <c r="B43" s="476" t="str">
        <f aca="false">IF(基本情報入力シート!B71="","",基本情報入力シート!B71)</f>
        <v/>
      </c>
      <c r="C43" s="476"/>
      <c r="D43" s="476"/>
      <c r="E43" s="476"/>
      <c r="F43" s="476"/>
      <c r="G43" s="477" t="str">
        <f aca="false">IF(基本情報入力シート!L71="", "", 基本情報入力シート!L71)</f>
        <v/>
      </c>
      <c r="H43" s="477" t="str">
        <f aca="false">IF(基本情報入力シート!Q71="", "", 基本情報入力シート!Q71)</f>
        <v/>
      </c>
      <c r="I43" s="477" t="str">
        <f aca="false">IF(基本情報入力シート!V71="", "", 基本情報入力シート!V71)</f>
        <v/>
      </c>
      <c r="J43" s="477" t="str">
        <f aca="false">IF(基本情報入力シート!W71="", "", 基本情報入力シート!W71)</f>
        <v/>
      </c>
      <c r="K43" s="477" t="str">
        <f aca="false">IF(基本情報入力シート!Z71="", "", 基本情報入力シート!Z71)</f>
        <v/>
      </c>
      <c r="L43" s="478" t="str">
        <f aca="false">IF(基本情報入力シート!AF71=0, "",基本情報入力シート!AF71)</f>
        <v/>
      </c>
      <c r="M43" s="479" t="e">
        <f aca="false">IF(基本情報入力シート!AG71="","",基本情報入力シート!AG71)</f>
        <v>#N/A</v>
      </c>
      <c r="N43" s="480"/>
      <c r="O43" s="481" t="e">
        <f aca="false">IFERROR(VLOOKUP(K43,【参考】数式用!$A$2:$F$57,MATCH(N43,【参考】数式用!$C$3:$F$3,0)+2,0),"")))</f>
        <v>#N/A</v>
      </c>
      <c r="P43" s="482" t="s">
        <v>179</v>
      </c>
      <c r="Q43" s="483"/>
      <c r="R43" s="484" t="s">
        <v>180</v>
      </c>
      <c r="S43" s="483"/>
      <c r="T43" s="484" t="s">
        <v>268</v>
      </c>
      <c r="U43" s="483"/>
      <c r="V43" s="484" t="s">
        <v>180</v>
      </c>
      <c r="W43" s="483"/>
      <c r="X43" s="484" t="s">
        <v>181</v>
      </c>
      <c r="Y43" s="484" t="s">
        <v>269</v>
      </c>
      <c r="Z43" s="484" t="str">
        <f aca="false">IF(Q43&gt;=1,(U43*12+W43)-(Q43*12+S43)+1,"")</f>
        <v/>
      </c>
      <c r="AA43" s="485" t="s">
        <v>270</v>
      </c>
      <c r="AB43" s="486" t="str">
        <f aca="false">IFERROR(ROUNDDOWN(ROUND(L43*O43,0)*M43,0)*Z43,"")</f>
        <v/>
      </c>
      <c r="AC43" s="487" t="e">
        <f aca="false">IFERROR(ROUNDDOWN(ROUNDDOWN(ROUND(L43*VLOOKUP(K43,【参考】数式用!$A$4:$F$57,MATCH("処遇改善加算Ⅳ",【参考】数式用!$C$3:$F$3,0)+2,0),0)*M43,0)*Z43*0.5,0), "")),0),0),0))</f>
        <v>#N/A</v>
      </c>
      <c r="AD43" s="488"/>
      <c r="AE43" s="489"/>
      <c r="AF43" s="489"/>
      <c r="AG43" s="490"/>
      <c r="AH43" s="491"/>
      <c r="AI43" s="492"/>
      <c r="AJ43" s="492"/>
      <c r="AK43" s="493" t="e">
        <f aca="false">IF(AND(N43&lt;&gt;"", OR(U43&lt;&gt;8,W43&lt;&gt;5)),"！算定期間の終わりが令和８年５月になっていません。令和８年６月以降については別シートに記載してください。",
 IF(AND(AN43="加算対象外",N43&lt;&gt;""),"このサービスは、令和８年４月・５月は処遇改善加算の対象ではありません。記入しないでください。",""))</f>
        <v>#N/A</v>
      </c>
      <c r="AL43" s="494" t="e">
        <f aca="false">IF(OR(N43="",AN43="加算対象外"),"",IF(OR(AND(COUNTIF(AP43,"未入力")&gt;0,AD43=""),AND(COUNTIF(AQ43,"未入力")&gt;0,AE43=""),AND(COUNTIF(AN43:BE43,"AF列に色付け")&gt;0,AF43=""),AND(COUNTIF(AN43:BE43,"AG列に色付け")&gt;0,OR(AG43="",AG43=0)),AND(COUNTIF(AN43:BE43,"AH列に色付け")&gt;0,AH43=""),AND(COUNTIF(AN43:BE43,"AI列に色付け")&gt;0,AI43=""),AND(COUNTIF(AN43:BE43,"AJ列に色付け")&gt;0,AJ43="")),"！記入が必要な欄（オレンジ色のセル）に空欄があります。空欄を埋めてください。",""))</f>
        <v>#N/A</v>
      </c>
      <c r="AM43" s="495"/>
      <c r="AN43" s="496" t="e">
        <f aca="false">IFERROR(VLOOKUP(K43,【参考】数式用!$A$2:$N$57,14,FALSE),"")))</f>
        <v>#N/A</v>
      </c>
      <c r="AO43" s="496" t="e">
        <f aca="false">IF(AND(K43&lt;&gt;"",AN43="加算対象"),"N列に色付け","")</f>
        <v>#N/A</v>
      </c>
      <c r="AP43" s="239" t="e">
        <f aca="false">IF(AND(AC43&lt;&gt;0,AC43&lt;&gt;"",AN43="加算対象"),IF(AD43="○","入力済","未入力"),"")</f>
        <v>#N/A</v>
      </c>
      <c r="AQ43" s="239" t="str">
        <f aca="false">IF(AND(N43&lt;&gt;"", AE43="",AN43="加算対象"), "未入力", "入力済")</f>
        <v>入力済</v>
      </c>
      <c r="AR43" s="496" t="e">
        <f aca="false">IF(AND(N43&lt;&gt;"", N43&lt;&gt;"処遇改善加算Ⅳ",AN43="加算対象"),"AF列に色付け","")</f>
        <v>#N/A</v>
      </c>
      <c r="AS43" s="239" t="str">
        <f aca="false">IF(AND(N43&lt;&gt;"", N43&lt;&gt;"処遇改善加算Ⅳ", AF43=""), "未入力", "入力済")</f>
        <v>入力済</v>
      </c>
      <c r="AT43" s="239" t="str">
        <f aca="false">IF(OR(N43="処遇改善加算Ⅰ",N43="処遇改善加算Ⅱ"),"対象","")</f>
        <v/>
      </c>
      <c r="AU43" s="239" t="e">
        <f aca="false">IF(AND(AN43="加算対象",N43&lt;&gt;"処遇改善加算Ⅲ",N43&lt;&gt;"処遇改善加算Ⅳ", N43&lt;&gt;"", AT43&lt;&gt;"対象外"), 1,"")</f>
        <v>#N/A</v>
      </c>
      <c r="AV43" s="496" t="e">
        <f aca="false">IF(AND(AU43=1, OR(AG43=0,AG43=""),AN43="加算対象"),"AH列に色付け","")</f>
        <v>#N/A</v>
      </c>
      <c r="AW43" s="496" t="str">
        <f aca="false">IF(AND($AU43=1,$AV43="AH列に色付け",OR($AG43="",$AH43="")),"未入力",IF(AND($AU43=1,$AV43="",$AG43=""),"未入力","入力済"))</f>
        <v>入力済</v>
      </c>
      <c r="AX43" s="239" t="e">
        <f aca="false">IFERROR(VLOOKUP(K43,【参考】数式用!$AR$3:$AS$49,2, FALSE), "")))</f>
        <v>#N/A</v>
      </c>
      <c r="AY43" s="496" t="e">
        <f aca="false">IF(AND(AN43="加算対象",N43="処遇改善加算Ⅰ"),"AI列に色付け","")</f>
        <v>#N/A</v>
      </c>
      <c r="AZ43" s="496" t="str">
        <f aca="false">IF(AND(N43="処遇改善加算Ⅰ", AI43=""), "未入力","入力済")</f>
        <v>入力済</v>
      </c>
      <c r="BA43" s="239" t="e">
        <f aca="false">IFERROR(VLOOKUP(K43,【参考】数式用!$AX$3:$AY$56, 2, FALSE), "")))</f>
        <v>#N/A</v>
      </c>
      <c r="BB43" s="496" t="str">
        <f aca="false">IF(COUNTIF(AE43:AH43,"*令和８年度特例要件を*")&gt;0,"AJ列に色付け","")</f>
        <v/>
      </c>
      <c r="BC43" s="497" t="str">
        <f aca="false">IF(AND(COUNTIF(AE43:AH43,"*令和８年度特例要件を*")&gt;0,AJ43=""), "未入力","入力済")</f>
        <v>入力済</v>
      </c>
      <c r="BD43" s="496" t="str">
        <f aca="false">IF(BB43="AJ列に色付け","入力必要","")</f>
        <v/>
      </c>
      <c r="BE43" s="496" t="str">
        <f aca="false">G43</f>
        <v/>
      </c>
      <c r="BF43" s="369"/>
      <c r="BG43" s="369"/>
      <c r="BH43" s="500" t="e">
        <f aca="false">VLOOKUP(K43,【参考】数式用!$A$2:$O$57,15,FALSE))</f>
        <v>#N/A</v>
      </c>
      <c r="BI43" s="369"/>
      <c r="BJ43" s="369"/>
      <c r="BK43" s="369"/>
      <c r="BL43" s="369"/>
      <c r="BM43" s="369"/>
      <c r="BN43" s="369"/>
      <c r="BO43" s="371"/>
    </row>
    <row r="44" s="385" customFormat="true" ht="109.5" hidden="false" customHeight="true" outlineLevel="0" collapsed="false">
      <c r="A44" s="475" t="n">
        <v>33</v>
      </c>
      <c r="B44" s="476" t="str">
        <f aca="false">IF(基本情報入力シート!B72="","",基本情報入力シート!B72)</f>
        <v/>
      </c>
      <c r="C44" s="476"/>
      <c r="D44" s="476"/>
      <c r="E44" s="476"/>
      <c r="F44" s="476"/>
      <c r="G44" s="477" t="str">
        <f aca="false">IF(基本情報入力シート!L72="", "", 基本情報入力シート!L72)</f>
        <v/>
      </c>
      <c r="H44" s="477" t="str">
        <f aca="false">IF(基本情報入力シート!Q72="", "", 基本情報入力シート!Q72)</f>
        <v/>
      </c>
      <c r="I44" s="477" t="str">
        <f aca="false">IF(基本情報入力シート!V72="", "", 基本情報入力シート!V72)</f>
        <v/>
      </c>
      <c r="J44" s="477" t="str">
        <f aca="false">IF(基本情報入力シート!W72="", "", 基本情報入力シート!W72)</f>
        <v/>
      </c>
      <c r="K44" s="477" t="str">
        <f aca="false">IF(基本情報入力シート!Z72="", "", 基本情報入力シート!Z72)</f>
        <v/>
      </c>
      <c r="L44" s="478" t="str">
        <f aca="false">IF(基本情報入力シート!AF72=0, "",基本情報入力シート!AF72)</f>
        <v/>
      </c>
      <c r="M44" s="479" t="e">
        <f aca="false">IF(基本情報入力シート!AG72="","",基本情報入力シート!AG72)</f>
        <v>#N/A</v>
      </c>
      <c r="N44" s="480"/>
      <c r="O44" s="481" t="e">
        <f aca="false">IFERROR(VLOOKUP(K44,【参考】数式用!$A$2:$F$57,MATCH(N44,【参考】数式用!$C$3:$F$3,0)+2,0),"")))</f>
        <v>#N/A</v>
      </c>
      <c r="P44" s="482" t="s">
        <v>179</v>
      </c>
      <c r="Q44" s="483"/>
      <c r="R44" s="484" t="s">
        <v>180</v>
      </c>
      <c r="S44" s="483"/>
      <c r="T44" s="484" t="s">
        <v>268</v>
      </c>
      <c r="U44" s="483"/>
      <c r="V44" s="484" t="s">
        <v>180</v>
      </c>
      <c r="W44" s="483"/>
      <c r="X44" s="484" t="s">
        <v>181</v>
      </c>
      <c r="Y44" s="484" t="s">
        <v>269</v>
      </c>
      <c r="Z44" s="484" t="str">
        <f aca="false">IF(Q44&gt;=1,(U44*12+W44)-(Q44*12+S44)+1,"")</f>
        <v/>
      </c>
      <c r="AA44" s="485" t="s">
        <v>270</v>
      </c>
      <c r="AB44" s="486" t="str">
        <f aca="false">IFERROR(ROUNDDOWN(ROUND(L44*O44,0)*M44,0)*Z44,"")</f>
        <v/>
      </c>
      <c r="AC44" s="487" t="e">
        <f aca="false">IFERROR(ROUNDDOWN(ROUNDDOWN(ROUND(L44*VLOOKUP(K44,【参考】数式用!$A$4:$F$57,MATCH("処遇改善加算Ⅳ",【参考】数式用!$C$3:$F$3,0)+2,0),0)*M44,0)*Z44*0.5,0), "")),0),0),0))</f>
        <v>#N/A</v>
      </c>
      <c r="AD44" s="488"/>
      <c r="AE44" s="489"/>
      <c r="AF44" s="489"/>
      <c r="AG44" s="490"/>
      <c r="AH44" s="491"/>
      <c r="AI44" s="492"/>
      <c r="AJ44" s="492"/>
      <c r="AK44" s="493" t="e">
        <f aca="false">IF(AND(N44&lt;&gt;"", OR(U44&lt;&gt;8,W44&lt;&gt;5)),"！算定期間の終わりが令和８年５月になっていません。令和８年６月以降については別シートに記載してください。",
 IF(AND(AN44="加算対象外",N44&lt;&gt;""),"このサービスは、令和８年４月・５月は処遇改善加算の対象ではありません。記入しないでください。",""))</f>
        <v>#N/A</v>
      </c>
      <c r="AL44" s="494" t="e">
        <f aca="false">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#N/A</v>
      </c>
      <c r="AM44" s="495"/>
      <c r="AN44" s="496" t="e">
        <f aca="false">IFERROR(VLOOKUP(K44,【参考】数式用!$A$2:$N$57,14,FALSE),"")))</f>
        <v>#N/A</v>
      </c>
      <c r="AO44" s="496" t="e">
        <f aca="false">IF(AND(K44&lt;&gt;"",AN44="加算対象"),"N列に色付け","")</f>
        <v>#N/A</v>
      </c>
      <c r="AP44" s="239" t="e">
        <f aca="false">IF(AND(AC44&lt;&gt;0,AC44&lt;&gt;"",AN44="加算対象"),IF(AD44="○","入力済","未入力"),"")</f>
        <v>#N/A</v>
      </c>
      <c r="AQ44" s="239" t="str">
        <f aca="false">IF(AND(N44&lt;&gt;"", AE44="",AN44="加算対象"), "未入力", "入力済")</f>
        <v>入力済</v>
      </c>
      <c r="AR44" s="496" t="e">
        <f aca="false">IF(AND(N44&lt;&gt;"", N44&lt;&gt;"処遇改善加算Ⅳ",AN44="加算対象"),"AF列に色付け","")</f>
        <v>#N/A</v>
      </c>
      <c r="AS44" s="239" t="str">
        <f aca="false">IF(AND(N44&lt;&gt;"", N44&lt;&gt;"処遇改善加算Ⅳ", AF44=""), "未入力", "入力済")</f>
        <v>入力済</v>
      </c>
      <c r="AT44" s="239" t="str">
        <f aca="false">IF(OR(N44="処遇改善加算Ⅰ",N44="処遇改善加算Ⅱ"),"対象","")</f>
        <v/>
      </c>
      <c r="AU44" s="239" t="e">
        <f aca="false">IF(AND(AN44="加算対象",N44&lt;&gt;"処遇改善加算Ⅲ",N44&lt;&gt;"処遇改善加算Ⅳ", N44&lt;&gt;"", AT44&lt;&gt;"対象外"), 1,"")</f>
        <v>#N/A</v>
      </c>
      <c r="AV44" s="496" t="e">
        <f aca="false">IF(AND(AU44=1, OR(AG44=0,AG44=""),AN44="加算対象"),"AH列に色付け","")</f>
        <v>#N/A</v>
      </c>
      <c r="AW44" s="496" t="str">
        <f aca="false">IF(AND($AU44=1,$AV44="AH列に色付け",OR($AG44="",$AH44="")),"未入力",IF(AND($AU44=1,$AV44="",$AG44=""),"未入力","入力済"))</f>
        <v>入力済</v>
      </c>
      <c r="AX44" s="239" t="e">
        <f aca="false">IFERROR(VLOOKUP(K44,【参考】数式用!$AR$3:$AS$49,2, FALSE), "")))</f>
        <v>#N/A</v>
      </c>
      <c r="AY44" s="496" t="e">
        <f aca="false">IF(AND(AN44="加算対象",N44="処遇改善加算Ⅰ"),"AI列に色付け","")</f>
        <v>#N/A</v>
      </c>
      <c r="AZ44" s="496" t="str">
        <f aca="false">IF(AND(N44="処遇改善加算Ⅰ", AI44=""), "未入力","入力済")</f>
        <v>入力済</v>
      </c>
      <c r="BA44" s="239" t="e">
        <f aca="false">IFERROR(VLOOKUP(K44,【参考】数式用!$AX$3:$AY$56, 2, FALSE), "")))</f>
        <v>#N/A</v>
      </c>
      <c r="BB44" s="496" t="str">
        <f aca="false">IF(COUNTIF(AE44:AH44,"*令和８年度特例要件を*")&gt;0,"AJ列に色付け","")</f>
        <v/>
      </c>
      <c r="BC44" s="497" t="str">
        <f aca="false">IF(AND(COUNTIF(AE44:AH44,"*令和８年度特例要件を*")&gt;0,AJ44=""), "未入力","入力済")</f>
        <v>入力済</v>
      </c>
      <c r="BD44" s="496" t="str">
        <f aca="false">IF(BB44="AJ列に色付け","入力必要","")</f>
        <v/>
      </c>
      <c r="BE44" s="496" t="str">
        <f aca="false">G44</f>
        <v/>
      </c>
      <c r="BF44" s="369"/>
      <c r="BG44" s="369"/>
      <c r="BH44" s="500" t="e">
        <f aca="false">VLOOKUP(K44,【参考】数式用!$A$2:$O$57,15,FALSE))</f>
        <v>#N/A</v>
      </c>
      <c r="BI44" s="369"/>
      <c r="BJ44" s="369"/>
      <c r="BK44" s="369"/>
      <c r="BL44" s="369"/>
      <c r="BM44" s="369"/>
      <c r="BN44" s="369"/>
      <c r="BO44" s="371"/>
    </row>
    <row r="45" s="385" customFormat="true" ht="109.5" hidden="false" customHeight="true" outlineLevel="0" collapsed="false">
      <c r="A45" s="475" t="n">
        <v>34</v>
      </c>
      <c r="B45" s="476" t="str">
        <f aca="false">IF(基本情報入力シート!B73="","",基本情報入力シート!B73)</f>
        <v/>
      </c>
      <c r="C45" s="476"/>
      <c r="D45" s="476"/>
      <c r="E45" s="476"/>
      <c r="F45" s="476"/>
      <c r="G45" s="477" t="str">
        <f aca="false">IF(基本情報入力シート!L73="", "", 基本情報入力シート!L73)</f>
        <v/>
      </c>
      <c r="H45" s="477" t="str">
        <f aca="false">IF(基本情報入力シート!Q73="", "", 基本情報入力シート!Q73)</f>
        <v/>
      </c>
      <c r="I45" s="477" t="str">
        <f aca="false">IF(基本情報入力シート!V73="", "", 基本情報入力シート!V73)</f>
        <v/>
      </c>
      <c r="J45" s="477" t="str">
        <f aca="false">IF(基本情報入力シート!W73="", "", 基本情報入力シート!W73)</f>
        <v/>
      </c>
      <c r="K45" s="477" t="str">
        <f aca="false">IF(基本情報入力シート!Z73="", "", 基本情報入力シート!Z73)</f>
        <v/>
      </c>
      <c r="L45" s="478" t="str">
        <f aca="false">IF(基本情報入力シート!AF73=0, "",基本情報入力シート!AF73)</f>
        <v/>
      </c>
      <c r="M45" s="479" t="e">
        <f aca="false">IF(基本情報入力シート!AG73="","",基本情報入力シート!AG73)</f>
        <v>#N/A</v>
      </c>
      <c r="N45" s="480"/>
      <c r="O45" s="481" t="e">
        <f aca="false">IFERROR(VLOOKUP(K45,【参考】数式用!$A$2:$F$57,MATCH(N45,【参考】数式用!$C$3:$F$3,0)+2,0),"")))</f>
        <v>#N/A</v>
      </c>
      <c r="P45" s="482" t="s">
        <v>179</v>
      </c>
      <c r="Q45" s="483"/>
      <c r="R45" s="484" t="s">
        <v>180</v>
      </c>
      <c r="S45" s="483"/>
      <c r="T45" s="484" t="s">
        <v>268</v>
      </c>
      <c r="U45" s="483"/>
      <c r="V45" s="484" t="s">
        <v>180</v>
      </c>
      <c r="W45" s="483"/>
      <c r="X45" s="484" t="s">
        <v>181</v>
      </c>
      <c r="Y45" s="484" t="s">
        <v>269</v>
      </c>
      <c r="Z45" s="484" t="str">
        <f aca="false">IF(Q45&gt;=1,(U45*12+W45)-(Q45*12+S45)+1,"")</f>
        <v/>
      </c>
      <c r="AA45" s="485" t="s">
        <v>270</v>
      </c>
      <c r="AB45" s="486" t="str">
        <f aca="false">IFERROR(ROUNDDOWN(ROUND(L45*O45,0)*M45,0)*Z45,"")</f>
        <v/>
      </c>
      <c r="AC45" s="487" t="e">
        <f aca="false">IFERROR(ROUNDDOWN(ROUNDDOWN(ROUND(L45*VLOOKUP(K45,【参考】数式用!$A$4:$F$57,MATCH("処遇改善加算Ⅳ",【参考】数式用!$C$3:$F$3,0)+2,0),0)*M45,0)*Z45*0.5,0), "")),0),0),0))</f>
        <v>#N/A</v>
      </c>
      <c r="AD45" s="488"/>
      <c r="AE45" s="489"/>
      <c r="AF45" s="489"/>
      <c r="AG45" s="490"/>
      <c r="AH45" s="491"/>
      <c r="AI45" s="492"/>
      <c r="AJ45" s="492"/>
      <c r="AK45" s="493" t="e">
        <f aca="false">IF(AND(N45&lt;&gt;"", OR(U45&lt;&gt;8,W45&lt;&gt;5)),"！算定期間の終わりが令和８年５月になっていません。令和８年６月以降については別シートに記載してください。",
 IF(AND(AN45="加算対象外",N45&lt;&gt;""),"このサービスは、令和８年４月・５月は処遇改善加算の対象ではありません。記入しないでください。",""))</f>
        <v>#N/A</v>
      </c>
      <c r="AL45" s="494" t="e">
        <f aca="false">IF(OR(N45="",AN45="加算対象外"),"",IF(OR(AND(COUNTIF(AP45,"未入力")&gt;0,AD45=""),AND(COUNTIF(AQ45,"未入力")&gt;0,AE45=""),AND(COUNTIF(AN45:BE45,"AF列に色付け")&gt;0,AF45=""),AND(COUNTIF(AN45:BE45,"AG列に色付け")&gt;0,OR(AG45="",AG45=0)),AND(COUNTIF(AN45:BE45,"AH列に色付け")&gt;0,AH45=""),AND(COUNTIF(AN45:BE45,"AI列に色付け")&gt;0,AI45=""),AND(COUNTIF(AN45:BE45,"AJ列に色付け")&gt;0,AJ45="")),"！記入が必要な欄（オレンジ色のセル）に空欄があります。空欄を埋めてください。",""))</f>
        <v>#N/A</v>
      </c>
      <c r="AM45" s="495"/>
      <c r="AN45" s="496" t="e">
        <f aca="false">IFERROR(VLOOKUP(K45,【参考】数式用!$A$2:$N$57,14,FALSE),"")))</f>
        <v>#N/A</v>
      </c>
      <c r="AO45" s="496" t="e">
        <f aca="false">IF(AND(K45&lt;&gt;"",AN45="加算対象"),"N列に色付け","")</f>
        <v>#N/A</v>
      </c>
      <c r="AP45" s="239" t="e">
        <f aca="false">IF(AND(AC45&lt;&gt;0,AC45&lt;&gt;"",AN45="加算対象"),IF(AD45="○","入力済","未入力"),"")</f>
        <v>#N/A</v>
      </c>
      <c r="AQ45" s="239" t="str">
        <f aca="false">IF(AND(N45&lt;&gt;"", AE45="",AN45="加算対象"), "未入力", "入力済")</f>
        <v>入力済</v>
      </c>
      <c r="AR45" s="496" t="e">
        <f aca="false">IF(AND(N45&lt;&gt;"", N45&lt;&gt;"処遇改善加算Ⅳ",AN45="加算対象"),"AF列に色付け","")</f>
        <v>#N/A</v>
      </c>
      <c r="AS45" s="239" t="str">
        <f aca="false">IF(AND(N45&lt;&gt;"", N45&lt;&gt;"処遇改善加算Ⅳ", AF45=""), "未入力", "入力済")</f>
        <v>入力済</v>
      </c>
      <c r="AT45" s="239" t="str">
        <f aca="false">IF(OR(N45="処遇改善加算Ⅰ",N45="処遇改善加算Ⅱ"),"対象","")</f>
        <v/>
      </c>
      <c r="AU45" s="239" t="e">
        <f aca="false">IF(AND(AN45="加算対象",N45&lt;&gt;"処遇改善加算Ⅲ",N45&lt;&gt;"処遇改善加算Ⅳ", N45&lt;&gt;"", AT45&lt;&gt;"対象外"), 1,"")</f>
        <v>#N/A</v>
      </c>
      <c r="AV45" s="496" t="e">
        <f aca="false">IF(AND(AU45=1, OR(AG45=0,AG45=""),AN45="加算対象"),"AH列に色付け","")</f>
        <v>#N/A</v>
      </c>
      <c r="AW45" s="496" t="str">
        <f aca="false">IF(AND($AU45=1,$AV45="AH列に色付け",OR($AG45="",$AH45="")),"未入力",IF(AND($AU45=1,$AV45="",$AG45=""),"未入力","入力済"))</f>
        <v>入力済</v>
      </c>
      <c r="AX45" s="239" t="e">
        <f aca="false">IFERROR(VLOOKUP(K45,【参考】数式用!$AR$3:$AS$49,2, FALSE), "")))</f>
        <v>#N/A</v>
      </c>
      <c r="AY45" s="496" t="e">
        <f aca="false">IF(AND(AN45="加算対象",N45="処遇改善加算Ⅰ"),"AI列に色付け","")</f>
        <v>#N/A</v>
      </c>
      <c r="AZ45" s="496" t="str">
        <f aca="false">IF(AND(N45="処遇改善加算Ⅰ", AI45=""), "未入力","入力済")</f>
        <v>入力済</v>
      </c>
      <c r="BA45" s="239" t="e">
        <f aca="false">IFERROR(VLOOKUP(K45,【参考】数式用!$AX$3:$AY$56, 2, FALSE), "")))</f>
        <v>#N/A</v>
      </c>
      <c r="BB45" s="496" t="str">
        <f aca="false">IF(COUNTIF(AE45:AH45,"*令和８年度特例要件を*")&gt;0,"AJ列に色付け","")</f>
        <v/>
      </c>
      <c r="BC45" s="497" t="str">
        <f aca="false">IF(AND(COUNTIF(AE45:AH45,"*令和８年度特例要件を*")&gt;0,AJ45=""), "未入力","入力済")</f>
        <v>入力済</v>
      </c>
      <c r="BD45" s="496" t="str">
        <f aca="false">IF(BB45="AJ列に色付け","入力必要","")</f>
        <v/>
      </c>
      <c r="BE45" s="496" t="str">
        <f aca="false">G45</f>
        <v/>
      </c>
      <c r="BF45" s="369"/>
      <c r="BG45" s="369"/>
      <c r="BH45" s="500" t="e">
        <f aca="false">VLOOKUP(K45,【参考】数式用!$A$2:$O$57,15,FALSE))</f>
        <v>#N/A</v>
      </c>
      <c r="BI45" s="369"/>
      <c r="BJ45" s="369"/>
      <c r="BK45" s="369"/>
      <c r="BL45" s="369"/>
      <c r="BM45" s="369"/>
      <c r="BN45" s="369"/>
      <c r="BO45" s="371"/>
    </row>
    <row r="46" s="385" customFormat="true" ht="109.5" hidden="false" customHeight="true" outlineLevel="0" collapsed="false">
      <c r="A46" s="475" t="n">
        <v>35</v>
      </c>
      <c r="B46" s="476" t="str">
        <f aca="false">IF(基本情報入力シート!B74="","",基本情報入力シート!B74)</f>
        <v/>
      </c>
      <c r="C46" s="476"/>
      <c r="D46" s="476"/>
      <c r="E46" s="476"/>
      <c r="F46" s="476"/>
      <c r="G46" s="477" t="str">
        <f aca="false">IF(基本情報入力シート!L74="", "", 基本情報入力シート!L74)</f>
        <v/>
      </c>
      <c r="H46" s="477" t="str">
        <f aca="false">IF(基本情報入力シート!Q74="", "", 基本情報入力シート!Q74)</f>
        <v/>
      </c>
      <c r="I46" s="477" t="str">
        <f aca="false">IF(基本情報入力シート!V74="", "", 基本情報入力シート!V74)</f>
        <v/>
      </c>
      <c r="J46" s="477" t="str">
        <f aca="false">IF(基本情報入力シート!W74="", "", 基本情報入力シート!W74)</f>
        <v/>
      </c>
      <c r="K46" s="477" t="str">
        <f aca="false">IF(基本情報入力シート!Z74="", "", 基本情報入力シート!Z74)</f>
        <v/>
      </c>
      <c r="L46" s="478" t="str">
        <f aca="false">IF(基本情報入力シート!AF74=0, "",基本情報入力シート!AF74)</f>
        <v/>
      </c>
      <c r="M46" s="479" t="e">
        <f aca="false">IF(基本情報入力シート!AG74="","",基本情報入力シート!AG74)</f>
        <v>#N/A</v>
      </c>
      <c r="N46" s="480"/>
      <c r="O46" s="481" t="e">
        <f aca="false">IFERROR(VLOOKUP(K46,【参考】数式用!$A$2:$F$57,MATCH(N46,【参考】数式用!$C$3:$F$3,0)+2,0),"")))</f>
        <v>#N/A</v>
      </c>
      <c r="P46" s="482" t="s">
        <v>179</v>
      </c>
      <c r="Q46" s="483"/>
      <c r="R46" s="484" t="s">
        <v>180</v>
      </c>
      <c r="S46" s="483"/>
      <c r="T46" s="484" t="s">
        <v>268</v>
      </c>
      <c r="U46" s="483"/>
      <c r="V46" s="484" t="s">
        <v>180</v>
      </c>
      <c r="W46" s="483"/>
      <c r="X46" s="484" t="s">
        <v>181</v>
      </c>
      <c r="Y46" s="484" t="s">
        <v>269</v>
      </c>
      <c r="Z46" s="484" t="str">
        <f aca="false">IF(Q46&gt;=1,(U46*12+W46)-(Q46*12+S46)+1,"")</f>
        <v/>
      </c>
      <c r="AA46" s="485" t="s">
        <v>270</v>
      </c>
      <c r="AB46" s="486" t="str">
        <f aca="false">IFERROR(ROUNDDOWN(ROUND(L46*O46,0)*M46,0)*Z46,"")</f>
        <v/>
      </c>
      <c r="AC46" s="487" t="e">
        <f aca="false">IFERROR(ROUNDDOWN(ROUNDDOWN(ROUND(L46*VLOOKUP(K46,【参考】数式用!$A$4:$F$57,MATCH("処遇改善加算Ⅳ",【参考】数式用!$C$3:$F$3,0)+2,0),0)*M46,0)*Z46*0.5,0), "")),0),0),0))</f>
        <v>#N/A</v>
      </c>
      <c r="AD46" s="488"/>
      <c r="AE46" s="489"/>
      <c r="AF46" s="489"/>
      <c r="AG46" s="490"/>
      <c r="AH46" s="491"/>
      <c r="AI46" s="492"/>
      <c r="AJ46" s="492"/>
      <c r="AK46" s="493" t="e">
        <f aca="false">IF(AND(N46&lt;&gt;"", OR(U46&lt;&gt;8,W46&lt;&gt;5)),"！算定期間の終わりが令和８年５月になっていません。令和８年６月以降については別シートに記載してください。",
 IF(AND(AN46="加算対象外",N46&lt;&gt;""),"このサービスは、令和８年４月・５月は処遇改善加算の対象ではありません。記入しないでください。",""))</f>
        <v>#N/A</v>
      </c>
      <c r="AL46" s="494" t="e">
        <f aca="false">IF(OR(N46="",AN46="加算対象外"),"",IF(OR(AND(COUNTIF(AP46,"未入力")&gt;0,AD46=""),AND(COUNTIF(AQ46,"未入力")&gt;0,AE46=""),AND(COUNTIF(AN46:BE46,"AF列に色付け")&gt;0,AF46=""),AND(COUNTIF(AN46:BE46,"AG列に色付け")&gt;0,OR(AG46="",AG46=0)),AND(COUNTIF(AN46:BE46,"AH列に色付け")&gt;0,AH46=""),AND(COUNTIF(AN46:BE46,"AI列に色付け")&gt;0,AI46=""),AND(COUNTIF(AN46:BE46,"AJ列に色付け")&gt;0,AJ46="")),"！記入が必要な欄（オレンジ色のセル）に空欄があります。空欄を埋めてください。",""))</f>
        <v>#N/A</v>
      </c>
      <c r="AM46" s="495"/>
      <c r="AN46" s="496" t="e">
        <f aca="false">IFERROR(VLOOKUP(K46,【参考】数式用!$A$2:$N$57,14,FALSE),"")))</f>
        <v>#N/A</v>
      </c>
      <c r="AO46" s="496" t="e">
        <f aca="false">IF(AND(K46&lt;&gt;"",AN46="加算対象"),"N列に色付け","")</f>
        <v>#N/A</v>
      </c>
      <c r="AP46" s="239" t="e">
        <f aca="false">IF(AND(AC46&lt;&gt;0,AC46&lt;&gt;"",AN46="加算対象"),IF(AD46="○","入力済","未入力"),"")</f>
        <v>#N/A</v>
      </c>
      <c r="AQ46" s="239" t="str">
        <f aca="false">IF(AND(N46&lt;&gt;"", AE46="",AN46="加算対象"), "未入力", "入力済")</f>
        <v>入力済</v>
      </c>
      <c r="AR46" s="496" t="e">
        <f aca="false">IF(AND(N46&lt;&gt;"", N46&lt;&gt;"処遇改善加算Ⅳ",AN46="加算対象"),"AF列に色付け","")</f>
        <v>#N/A</v>
      </c>
      <c r="AS46" s="239" t="str">
        <f aca="false">IF(AND(N46&lt;&gt;"", N46&lt;&gt;"処遇改善加算Ⅳ", AF46=""), "未入力", "入力済")</f>
        <v>入力済</v>
      </c>
      <c r="AT46" s="239" t="str">
        <f aca="false">IF(OR(N46="処遇改善加算Ⅰ",N46="処遇改善加算Ⅱ"),"対象","")</f>
        <v/>
      </c>
      <c r="AU46" s="239" t="e">
        <f aca="false">IF(AND(AN46="加算対象",N46&lt;&gt;"処遇改善加算Ⅲ",N46&lt;&gt;"処遇改善加算Ⅳ", N46&lt;&gt;"", AT46&lt;&gt;"対象外"), 1,"")</f>
        <v>#N/A</v>
      </c>
      <c r="AV46" s="496" t="e">
        <f aca="false">IF(AND(AU46=1, OR(AG46=0,AG46=""),AN46="加算対象"),"AH列に色付け","")</f>
        <v>#N/A</v>
      </c>
      <c r="AW46" s="496" t="str">
        <f aca="false">IF(AND($AU46=1,$AV46="AH列に色付け",OR($AG46="",$AH46="")),"未入力",IF(AND($AU46=1,$AV46="",$AG46=""),"未入力","入力済"))</f>
        <v>入力済</v>
      </c>
      <c r="AX46" s="239" t="e">
        <f aca="false">IFERROR(VLOOKUP(K46,【参考】数式用!$AR$3:$AS$49,2, FALSE), "")))</f>
        <v>#N/A</v>
      </c>
      <c r="AY46" s="496" t="e">
        <f aca="false">IF(AND(AN46="加算対象",N46="処遇改善加算Ⅰ"),"AI列に色付け","")</f>
        <v>#N/A</v>
      </c>
      <c r="AZ46" s="496" t="str">
        <f aca="false">IF(AND(N46="処遇改善加算Ⅰ", AI46=""), "未入力","入力済")</f>
        <v>入力済</v>
      </c>
      <c r="BA46" s="239" t="e">
        <f aca="false">IFERROR(VLOOKUP(K46,【参考】数式用!$AX$3:$AY$56, 2, FALSE), "")))</f>
        <v>#N/A</v>
      </c>
      <c r="BB46" s="496" t="str">
        <f aca="false">IF(COUNTIF(AE46:AH46,"*令和８年度特例要件を*")&gt;0,"AJ列に色付け","")</f>
        <v/>
      </c>
      <c r="BC46" s="497" t="str">
        <f aca="false">IF(AND(COUNTIF(AE46:AH46,"*令和８年度特例要件を*")&gt;0,AJ46=""), "未入力","入力済")</f>
        <v>入力済</v>
      </c>
      <c r="BD46" s="496" t="str">
        <f aca="false">IF(BB46="AJ列に色付け","入力必要","")</f>
        <v/>
      </c>
      <c r="BE46" s="496" t="str">
        <f aca="false">G46</f>
        <v/>
      </c>
      <c r="BF46" s="369"/>
      <c r="BG46" s="369"/>
      <c r="BH46" s="500" t="e">
        <f aca="false">VLOOKUP(K46,【参考】数式用!$A$2:$O$57,15,FALSE))</f>
        <v>#N/A</v>
      </c>
      <c r="BI46" s="369"/>
      <c r="BJ46" s="369"/>
      <c r="BK46" s="369"/>
      <c r="BL46" s="369"/>
      <c r="BM46" s="369"/>
      <c r="BN46" s="369"/>
      <c r="BO46" s="371"/>
    </row>
    <row r="47" s="385" customFormat="true" ht="109.5" hidden="false" customHeight="true" outlineLevel="0" collapsed="false">
      <c r="A47" s="475" t="n">
        <v>36</v>
      </c>
      <c r="B47" s="476" t="str">
        <f aca="false">IF(基本情報入力シート!B75="","",基本情報入力シート!B75)</f>
        <v/>
      </c>
      <c r="C47" s="476"/>
      <c r="D47" s="476"/>
      <c r="E47" s="476"/>
      <c r="F47" s="476"/>
      <c r="G47" s="477" t="str">
        <f aca="false">IF(基本情報入力シート!L75="", "", 基本情報入力シート!L75)</f>
        <v/>
      </c>
      <c r="H47" s="477" t="str">
        <f aca="false">IF(基本情報入力シート!Q75="", "", 基本情報入力シート!Q75)</f>
        <v/>
      </c>
      <c r="I47" s="477" t="str">
        <f aca="false">IF(基本情報入力シート!V75="", "", 基本情報入力シート!V75)</f>
        <v/>
      </c>
      <c r="J47" s="477" t="str">
        <f aca="false">IF(基本情報入力シート!W75="", "", 基本情報入力シート!W75)</f>
        <v/>
      </c>
      <c r="K47" s="477" t="str">
        <f aca="false">IF(基本情報入力シート!Z75="", "", 基本情報入力シート!Z75)</f>
        <v/>
      </c>
      <c r="L47" s="478" t="str">
        <f aca="false">IF(基本情報入力シート!AF75=0, "",基本情報入力シート!AF75)</f>
        <v/>
      </c>
      <c r="M47" s="479" t="e">
        <f aca="false">IF(基本情報入力シート!AG75="","",基本情報入力シート!AG75)</f>
        <v>#N/A</v>
      </c>
      <c r="N47" s="480"/>
      <c r="O47" s="481" t="e">
        <f aca="false">IFERROR(VLOOKUP(K47,【参考】数式用!$A$2:$F$57,MATCH(N47,【参考】数式用!$C$3:$F$3,0)+2,0),"")))</f>
        <v>#N/A</v>
      </c>
      <c r="P47" s="482" t="s">
        <v>179</v>
      </c>
      <c r="Q47" s="483"/>
      <c r="R47" s="484" t="s">
        <v>180</v>
      </c>
      <c r="S47" s="483"/>
      <c r="T47" s="484" t="s">
        <v>268</v>
      </c>
      <c r="U47" s="483"/>
      <c r="V47" s="484" t="s">
        <v>180</v>
      </c>
      <c r="W47" s="483"/>
      <c r="X47" s="484" t="s">
        <v>181</v>
      </c>
      <c r="Y47" s="484" t="s">
        <v>269</v>
      </c>
      <c r="Z47" s="484" t="str">
        <f aca="false">IF(Q47&gt;=1,(U47*12+W47)-(Q47*12+S47)+1,"")</f>
        <v/>
      </c>
      <c r="AA47" s="485" t="s">
        <v>270</v>
      </c>
      <c r="AB47" s="486" t="str">
        <f aca="false">IFERROR(ROUNDDOWN(ROUND(L47*O47,0)*M47,0)*Z47,"")</f>
        <v/>
      </c>
      <c r="AC47" s="487" t="e">
        <f aca="false">IFERROR(ROUNDDOWN(ROUNDDOWN(ROUND(L47*VLOOKUP(K47,【参考】数式用!$A$4:$F$57,MATCH("処遇改善加算Ⅳ",【参考】数式用!$C$3:$F$3,0)+2,0),0)*M47,0)*Z47*0.5,0), "")),0),0),0))</f>
        <v>#N/A</v>
      </c>
      <c r="AD47" s="488"/>
      <c r="AE47" s="489"/>
      <c r="AF47" s="489"/>
      <c r="AG47" s="490"/>
      <c r="AH47" s="491"/>
      <c r="AI47" s="492"/>
      <c r="AJ47" s="492"/>
      <c r="AK47" s="493" t="e">
        <f aca="false">IF(AND(N47&lt;&gt;"", OR(U47&lt;&gt;8,W47&lt;&gt;5)),"！算定期間の終わりが令和８年５月になっていません。令和８年６月以降については別シートに記載してください。",
 IF(AND(AN47="加算対象外",N47&lt;&gt;""),"このサービスは、令和８年４月・５月は処遇改善加算の対象ではありません。記入しないでください。",""))</f>
        <v>#N/A</v>
      </c>
      <c r="AL47" s="494" t="e">
        <f aca="false">IF(OR(N47="",AN47="加算対象外"),"",IF(OR(AND(COUNTIF(AP47,"未入力")&gt;0,AD47=""),AND(COUNTIF(AQ47,"未入力")&gt;0,AE47=""),AND(COUNTIF(AN47:BE47,"AF列に色付け")&gt;0,AF47=""),AND(COUNTIF(AN47:BE47,"AG列に色付け")&gt;0,OR(AG47="",AG47=0)),AND(COUNTIF(AN47:BE47,"AH列に色付け")&gt;0,AH47=""),AND(COUNTIF(AN47:BE47,"AI列に色付け")&gt;0,AI47=""),AND(COUNTIF(AN47:BE47,"AJ列に色付け")&gt;0,AJ47="")),"！記入が必要な欄（オレンジ色のセル）に空欄があります。空欄を埋めてください。",""))</f>
        <v>#N/A</v>
      </c>
      <c r="AM47" s="495"/>
      <c r="AN47" s="496" t="e">
        <f aca="false">IFERROR(VLOOKUP(K47,【参考】数式用!$A$2:$N$57,14,FALSE),"")))</f>
        <v>#N/A</v>
      </c>
      <c r="AO47" s="496" t="e">
        <f aca="false">IF(AND(K47&lt;&gt;"",AN47="加算対象"),"N列に色付け","")</f>
        <v>#N/A</v>
      </c>
      <c r="AP47" s="239" t="e">
        <f aca="false">IF(AND(AC47&lt;&gt;0,AC47&lt;&gt;"",AN47="加算対象"),IF(AD47="○","入力済","未入力"),"")</f>
        <v>#N/A</v>
      </c>
      <c r="AQ47" s="239" t="str">
        <f aca="false">IF(AND(N47&lt;&gt;"", AE47="",AN47="加算対象"), "未入力", "入力済")</f>
        <v>入力済</v>
      </c>
      <c r="AR47" s="496" t="e">
        <f aca="false">IF(AND(N47&lt;&gt;"", N47&lt;&gt;"処遇改善加算Ⅳ",AN47="加算対象"),"AF列に色付け","")</f>
        <v>#N/A</v>
      </c>
      <c r="AS47" s="239" t="str">
        <f aca="false">IF(AND(N47&lt;&gt;"", N47&lt;&gt;"処遇改善加算Ⅳ", AF47=""), "未入力", "入力済")</f>
        <v>入力済</v>
      </c>
      <c r="AT47" s="239" t="str">
        <f aca="false">IF(OR(N47="処遇改善加算Ⅰ",N47="処遇改善加算Ⅱ"),"対象","")</f>
        <v/>
      </c>
      <c r="AU47" s="239" t="e">
        <f aca="false">IF(AND(AN47="加算対象",N47&lt;&gt;"処遇改善加算Ⅲ",N47&lt;&gt;"処遇改善加算Ⅳ", N47&lt;&gt;"", AT47&lt;&gt;"対象外"), 1,"")</f>
        <v>#N/A</v>
      </c>
      <c r="AV47" s="496" t="e">
        <f aca="false">IF(AND(AU47=1, OR(AG47=0,AG47=""),AN47="加算対象"),"AH列に色付け","")</f>
        <v>#N/A</v>
      </c>
      <c r="AW47" s="496" t="str">
        <f aca="false">IF(AND($AU47=1,$AV47="AH列に色付け",OR($AG47="",$AH47="")),"未入力",IF(AND($AU47=1,$AV47="",$AG47=""),"未入力","入力済"))</f>
        <v>入力済</v>
      </c>
      <c r="AX47" s="239" t="e">
        <f aca="false">IFERROR(VLOOKUP(K47,【参考】数式用!$AR$3:$AS$49,2, FALSE), "")))</f>
        <v>#N/A</v>
      </c>
      <c r="AY47" s="496" t="e">
        <f aca="false">IF(AND(AN47="加算対象",N47="処遇改善加算Ⅰ"),"AI列に色付け","")</f>
        <v>#N/A</v>
      </c>
      <c r="AZ47" s="496" t="str">
        <f aca="false">IF(AND(N47="処遇改善加算Ⅰ", AI47=""), "未入力","入力済")</f>
        <v>入力済</v>
      </c>
      <c r="BA47" s="239" t="e">
        <f aca="false">IFERROR(VLOOKUP(K47,【参考】数式用!$AX$3:$AY$56, 2, FALSE), "")))</f>
        <v>#N/A</v>
      </c>
      <c r="BB47" s="496" t="str">
        <f aca="false">IF(COUNTIF(AE47:AH47,"*令和８年度特例要件を*")&gt;0,"AJ列に色付け","")</f>
        <v/>
      </c>
      <c r="BC47" s="497" t="str">
        <f aca="false">IF(AND(COUNTIF(AE47:AH47,"*令和８年度特例要件を*")&gt;0,AJ47=""), "未入力","入力済")</f>
        <v>入力済</v>
      </c>
      <c r="BD47" s="496" t="str">
        <f aca="false">IF(BB47="AJ列に色付け","入力必要","")</f>
        <v/>
      </c>
      <c r="BE47" s="496" t="str">
        <f aca="false">G47</f>
        <v/>
      </c>
      <c r="BF47" s="369"/>
      <c r="BG47" s="369"/>
      <c r="BH47" s="500" t="e">
        <f aca="false">VLOOKUP(K47,【参考】数式用!$A$2:$O$57,15,FALSE))</f>
        <v>#N/A</v>
      </c>
      <c r="BI47" s="369"/>
      <c r="BJ47" s="369"/>
      <c r="BK47" s="369"/>
      <c r="BL47" s="369"/>
      <c r="BM47" s="369"/>
      <c r="BN47" s="369"/>
      <c r="BO47" s="371"/>
    </row>
    <row r="48" s="385" customFormat="true" ht="109.5" hidden="false" customHeight="true" outlineLevel="0" collapsed="false">
      <c r="A48" s="475" t="n">
        <v>37</v>
      </c>
      <c r="B48" s="476" t="str">
        <f aca="false">IF(基本情報入力シート!B76="","",基本情報入力シート!B76)</f>
        <v/>
      </c>
      <c r="C48" s="476"/>
      <c r="D48" s="476"/>
      <c r="E48" s="476"/>
      <c r="F48" s="476"/>
      <c r="G48" s="477" t="str">
        <f aca="false">IF(基本情報入力シート!L76="", "", 基本情報入力シート!L76)</f>
        <v/>
      </c>
      <c r="H48" s="477" t="str">
        <f aca="false">IF(基本情報入力シート!Q76="", "", 基本情報入力シート!Q76)</f>
        <v/>
      </c>
      <c r="I48" s="477" t="str">
        <f aca="false">IF(基本情報入力シート!V76="", "", 基本情報入力シート!V76)</f>
        <v/>
      </c>
      <c r="J48" s="477" t="str">
        <f aca="false">IF(基本情報入力シート!W76="", "", 基本情報入力シート!W76)</f>
        <v/>
      </c>
      <c r="K48" s="477" t="str">
        <f aca="false">IF(基本情報入力シート!Z76="", "", 基本情報入力シート!Z76)</f>
        <v/>
      </c>
      <c r="L48" s="478" t="str">
        <f aca="false">IF(基本情報入力シート!AF76=0, "",基本情報入力シート!AF76)</f>
        <v/>
      </c>
      <c r="M48" s="479" t="e">
        <f aca="false">IF(基本情報入力シート!AG76="","",基本情報入力シート!AG76)</f>
        <v>#N/A</v>
      </c>
      <c r="N48" s="480"/>
      <c r="O48" s="481" t="e">
        <f aca="false">IFERROR(VLOOKUP(K48,【参考】数式用!$A$2:$F$57,MATCH(N48,【参考】数式用!$C$3:$F$3,0)+2,0),"")))</f>
        <v>#N/A</v>
      </c>
      <c r="P48" s="482" t="s">
        <v>179</v>
      </c>
      <c r="Q48" s="483"/>
      <c r="R48" s="484" t="s">
        <v>180</v>
      </c>
      <c r="S48" s="483"/>
      <c r="T48" s="484" t="s">
        <v>268</v>
      </c>
      <c r="U48" s="483"/>
      <c r="V48" s="484" t="s">
        <v>180</v>
      </c>
      <c r="W48" s="483"/>
      <c r="X48" s="484" t="s">
        <v>181</v>
      </c>
      <c r="Y48" s="484" t="s">
        <v>269</v>
      </c>
      <c r="Z48" s="484" t="str">
        <f aca="false">IF(Q48&gt;=1,(U48*12+W48)-(Q48*12+S48)+1,"")</f>
        <v/>
      </c>
      <c r="AA48" s="485" t="s">
        <v>270</v>
      </c>
      <c r="AB48" s="486" t="str">
        <f aca="false">IFERROR(ROUNDDOWN(ROUND(L48*O48,0)*M48,0)*Z48,"")</f>
        <v/>
      </c>
      <c r="AC48" s="487" t="e">
        <f aca="false">IFERROR(ROUNDDOWN(ROUNDDOWN(ROUND(L48*VLOOKUP(K48,【参考】数式用!$A$4:$F$57,MATCH("処遇改善加算Ⅳ",【参考】数式用!$C$3:$F$3,0)+2,0),0)*M48,0)*Z48*0.5,0), "")),0),0),0))</f>
        <v>#N/A</v>
      </c>
      <c r="AD48" s="488"/>
      <c r="AE48" s="489"/>
      <c r="AF48" s="489"/>
      <c r="AG48" s="490"/>
      <c r="AH48" s="491"/>
      <c r="AI48" s="492"/>
      <c r="AJ48" s="492"/>
      <c r="AK48" s="493" t="e">
        <f aca="false">IF(AND(N48&lt;&gt;"", OR(U48&lt;&gt;8,W48&lt;&gt;5)),"！算定期間の終わりが令和８年５月になっていません。令和８年６月以降については別シートに記載してください。",
 IF(AND(AN48="加算対象外",N48&lt;&gt;""),"このサービスは、令和８年４月・５月は処遇改善加算の対象ではありません。記入しないでください。",""))</f>
        <v>#N/A</v>
      </c>
      <c r="AL48" s="494" t="e">
        <f aca="false">IF(OR(N48="",AN48="加算対象外"),"",IF(OR(AND(COUNTIF(AP48,"未入力")&gt;0,AD48=""),AND(COUNTIF(AQ48,"未入力")&gt;0,AE48=""),AND(COUNTIF(AN48:BE48,"AF列に色付け")&gt;0,AF48=""),AND(COUNTIF(AN48:BE48,"AG列に色付け")&gt;0,OR(AG48="",AG48=0)),AND(COUNTIF(AN48:BE48,"AH列に色付け")&gt;0,AH48=""),AND(COUNTIF(AN48:BE48,"AI列に色付け")&gt;0,AI48=""),AND(COUNTIF(AN48:BE48,"AJ列に色付け")&gt;0,AJ48="")),"！記入が必要な欄（オレンジ色のセル）に空欄があります。空欄を埋めてください。",""))</f>
        <v>#N/A</v>
      </c>
      <c r="AM48" s="495"/>
      <c r="AN48" s="496" t="e">
        <f aca="false">IFERROR(VLOOKUP(K48,【参考】数式用!$A$2:$N$57,14,FALSE),"")))</f>
        <v>#N/A</v>
      </c>
      <c r="AO48" s="496" t="e">
        <f aca="false">IF(AND(K48&lt;&gt;"",AN48="加算対象"),"N列に色付け","")</f>
        <v>#N/A</v>
      </c>
      <c r="AP48" s="239" t="e">
        <f aca="false">IF(AND(AC48&lt;&gt;0,AC48&lt;&gt;"",AN48="加算対象"),IF(AD48="○","入力済","未入力"),"")</f>
        <v>#N/A</v>
      </c>
      <c r="AQ48" s="239" t="str">
        <f aca="false">IF(AND(N48&lt;&gt;"", AE48="",AN48="加算対象"), "未入力", "入力済")</f>
        <v>入力済</v>
      </c>
      <c r="AR48" s="496" t="e">
        <f aca="false">IF(AND(N48&lt;&gt;"", N48&lt;&gt;"処遇改善加算Ⅳ",AN48="加算対象"),"AF列に色付け","")</f>
        <v>#N/A</v>
      </c>
      <c r="AS48" s="239" t="str">
        <f aca="false">IF(AND(N48&lt;&gt;"", N48&lt;&gt;"処遇改善加算Ⅳ", AF48=""), "未入力", "入力済")</f>
        <v>入力済</v>
      </c>
      <c r="AT48" s="239" t="str">
        <f aca="false">IF(OR(N48="処遇改善加算Ⅰ",N48="処遇改善加算Ⅱ"),"対象","")</f>
        <v/>
      </c>
      <c r="AU48" s="239" t="e">
        <f aca="false">IF(AND(AN48="加算対象",N48&lt;&gt;"処遇改善加算Ⅲ",N48&lt;&gt;"処遇改善加算Ⅳ", N48&lt;&gt;"", AT48&lt;&gt;"対象外"), 1,"")</f>
        <v>#N/A</v>
      </c>
      <c r="AV48" s="496" t="e">
        <f aca="false">IF(AND(AU48=1, OR(AG48=0,AG48=""),AN48="加算対象"),"AH列に色付け","")</f>
        <v>#N/A</v>
      </c>
      <c r="AW48" s="496" t="str">
        <f aca="false">IF(AND($AU48=1,$AV48="AH列に色付け",OR($AG48="",$AH48="")),"未入力",IF(AND($AU48=1,$AV48="",$AG48=""),"未入力","入力済"))</f>
        <v>入力済</v>
      </c>
      <c r="AX48" s="239" t="e">
        <f aca="false">IFERROR(VLOOKUP(K48,【参考】数式用!$AR$3:$AS$49,2, FALSE), "")))</f>
        <v>#N/A</v>
      </c>
      <c r="AY48" s="496" t="e">
        <f aca="false">IF(AND(AN48="加算対象",N48="処遇改善加算Ⅰ"),"AI列に色付け","")</f>
        <v>#N/A</v>
      </c>
      <c r="AZ48" s="496" t="str">
        <f aca="false">IF(AND(N48="処遇改善加算Ⅰ", AI48=""), "未入力","入力済")</f>
        <v>入力済</v>
      </c>
      <c r="BA48" s="239" t="e">
        <f aca="false">IFERROR(VLOOKUP(K48,【参考】数式用!$AX$3:$AY$56, 2, FALSE), "")))</f>
        <v>#N/A</v>
      </c>
      <c r="BB48" s="496" t="str">
        <f aca="false">IF(COUNTIF(AE48:AH48,"*令和８年度特例要件を*")&gt;0,"AJ列に色付け","")</f>
        <v/>
      </c>
      <c r="BC48" s="497" t="str">
        <f aca="false">IF(AND(COUNTIF(AE48:AH48,"*令和８年度特例要件を*")&gt;0,AJ48=""), "未入力","入力済")</f>
        <v>入力済</v>
      </c>
      <c r="BD48" s="496" t="str">
        <f aca="false">IF(BB48="AJ列に色付け","入力必要","")</f>
        <v/>
      </c>
      <c r="BE48" s="496" t="str">
        <f aca="false">G48</f>
        <v/>
      </c>
      <c r="BF48" s="369"/>
      <c r="BG48" s="369"/>
      <c r="BH48" s="500" t="e">
        <f aca="false">VLOOKUP(K48,【参考】数式用!$A$2:$O$57,15,FALSE))</f>
        <v>#N/A</v>
      </c>
      <c r="BI48" s="369"/>
      <c r="BJ48" s="369"/>
      <c r="BK48" s="369"/>
      <c r="BL48" s="369"/>
      <c r="BM48" s="369"/>
      <c r="BN48" s="369"/>
      <c r="BO48" s="371"/>
    </row>
    <row r="49" s="385" customFormat="true" ht="109.5" hidden="false" customHeight="true" outlineLevel="0" collapsed="false">
      <c r="A49" s="475" t="n">
        <v>38</v>
      </c>
      <c r="B49" s="476" t="str">
        <f aca="false">IF(基本情報入力シート!B77="","",基本情報入力シート!B77)</f>
        <v/>
      </c>
      <c r="C49" s="476"/>
      <c r="D49" s="476"/>
      <c r="E49" s="476"/>
      <c r="F49" s="476"/>
      <c r="G49" s="477" t="str">
        <f aca="false">IF(基本情報入力シート!L77="", "", 基本情報入力シート!L77)</f>
        <v/>
      </c>
      <c r="H49" s="477" t="str">
        <f aca="false">IF(基本情報入力シート!Q77="", "", 基本情報入力シート!Q77)</f>
        <v/>
      </c>
      <c r="I49" s="477" t="str">
        <f aca="false">IF(基本情報入力シート!V77="", "", 基本情報入力シート!V77)</f>
        <v/>
      </c>
      <c r="J49" s="477" t="str">
        <f aca="false">IF(基本情報入力シート!W77="", "", 基本情報入力シート!W77)</f>
        <v/>
      </c>
      <c r="K49" s="477" t="str">
        <f aca="false">IF(基本情報入力シート!Z77="", "", 基本情報入力シート!Z77)</f>
        <v/>
      </c>
      <c r="L49" s="478" t="str">
        <f aca="false">IF(基本情報入力シート!AF77=0, "",基本情報入力シート!AF77)</f>
        <v/>
      </c>
      <c r="M49" s="479" t="e">
        <f aca="false">IF(基本情報入力シート!AG77="","",基本情報入力シート!AG77)</f>
        <v>#N/A</v>
      </c>
      <c r="N49" s="480"/>
      <c r="O49" s="481" t="e">
        <f aca="false">IFERROR(VLOOKUP(K49,【参考】数式用!$A$2:$F$57,MATCH(N49,【参考】数式用!$C$3:$F$3,0)+2,0),"")))</f>
        <v>#N/A</v>
      </c>
      <c r="P49" s="482" t="s">
        <v>179</v>
      </c>
      <c r="Q49" s="483"/>
      <c r="R49" s="484" t="s">
        <v>180</v>
      </c>
      <c r="S49" s="483"/>
      <c r="T49" s="484" t="s">
        <v>268</v>
      </c>
      <c r="U49" s="483"/>
      <c r="V49" s="484" t="s">
        <v>180</v>
      </c>
      <c r="W49" s="483"/>
      <c r="X49" s="484" t="s">
        <v>181</v>
      </c>
      <c r="Y49" s="484" t="s">
        <v>269</v>
      </c>
      <c r="Z49" s="484" t="str">
        <f aca="false">IF(Q49&gt;=1,(U49*12+W49)-(Q49*12+S49)+1,"")</f>
        <v/>
      </c>
      <c r="AA49" s="485" t="s">
        <v>270</v>
      </c>
      <c r="AB49" s="486" t="str">
        <f aca="false">IFERROR(ROUNDDOWN(ROUND(L49*O49,0)*M49,0)*Z49,"")</f>
        <v/>
      </c>
      <c r="AC49" s="487" t="e">
        <f aca="false">IFERROR(ROUNDDOWN(ROUNDDOWN(ROUND(L49*VLOOKUP(K49,【参考】数式用!$A$4:$F$57,MATCH("処遇改善加算Ⅳ",【参考】数式用!$C$3:$F$3,0)+2,0),0)*M49,0)*Z49*0.5,0), "")),0),0),0))</f>
        <v>#N/A</v>
      </c>
      <c r="AD49" s="488"/>
      <c r="AE49" s="489"/>
      <c r="AF49" s="489"/>
      <c r="AG49" s="490"/>
      <c r="AH49" s="491"/>
      <c r="AI49" s="492"/>
      <c r="AJ49" s="492"/>
      <c r="AK49" s="493" t="e">
        <f aca="false">IF(AND(N49&lt;&gt;"", OR(U49&lt;&gt;8,W49&lt;&gt;5)),"！算定期間の終わりが令和８年５月になっていません。令和８年６月以降については別シートに記載してください。",
 IF(AND(AN49="加算対象外",N49&lt;&gt;""),"このサービスは、令和８年４月・５月は処遇改善加算の対象ではありません。記入しないでください。",""))</f>
        <v>#N/A</v>
      </c>
      <c r="AL49" s="494" t="e">
        <f aca="false">IF(OR(N49="",AN49="加算対象外"),"",IF(OR(AND(COUNTIF(AP49,"未入力")&gt;0,AD49=""),AND(COUNTIF(AQ49,"未入力")&gt;0,AE49=""),AND(COUNTIF(AN49:BE49,"AF列に色付け")&gt;0,AF49=""),AND(COUNTIF(AN49:BE49,"AG列に色付け")&gt;0,OR(AG49="",AG49=0)),AND(COUNTIF(AN49:BE49,"AH列に色付け")&gt;0,AH49=""),AND(COUNTIF(AN49:BE49,"AI列に色付け")&gt;0,AI49=""),AND(COUNTIF(AN49:BE49,"AJ列に色付け")&gt;0,AJ49="")),"！記入が必要な欄（オレンジ色のセル）に空欄があります。空欄を埋めてください。",""))</f>
        <v>#N/A</v>
      </c>
      <c r="AM49" s="495"/>
      <c r="AN49" s="496" t="e">
        <f aca="false">IFERROR(VLOOKUP(K49,【参考】数式用!$A$2:$N$57,14,FALSE),"")))</f>
        <v>#N/A</v>
      </c>
      <c r="AO49" s="496" t="e">
        <f aca="false">IF(AND(K49&lt;&gt;"",AN49="加算対象"),"N列に色付け","")</f>
        <v>#N/A</v>
      </c>
      <c r="AP49" s="239" t="e">
        <f aca="false">IF(AND(AC49&lt;&gt;0,AC49&lt;&gt;"",AN49="加算対象"),IF(AD49="○","入力済","未入力"),"")</f>
        <v>#N/A</v>
      </c>
      <c r="AQ49" s="239" t="str">
        <f aca="false">IF(AND(N49&lt;&gt;"", AE49="",AN49="加算対象"), "未入力", "入力済")</f>
        <v>入力済</v>
      </c>
      <c r="AR49" s="496" t="e">
        <f aca="false">IF(AND(N49&lt;&gt;"", N49&lt;&gt;"処遇改善加算Ⅳ",AN49="加算対象"),"AF列に色付け","")</f>
        <v>#N/A</v>
      </c>
      <c r="AS49" s="239" t="str">
        <f aca="false">IF(AND(N49&lt;&gt;"", N49&lt;&gt;"処遇改善加算Ⅳ", AF49=""), "未入力", "入力済")</f>
        <v>入力済</v>
      </c>
      <c r="AT49" s="239" t="str">
        <f aca="false">IF(OR(N49="処遇改善加算Ⅰ",N49="処遇改善加算Ⅱ"),"対象","")</f>
        <v/>
      </c>
      <c r="AU49" s="239" t="e">
        <f aca="false">IF(AND(AN49="加算対象",N49&lt;&gt;"処遇改善加算Ⅲ",N49&lt;&gt;"処遇改善加算Ⅳ", N49&lt;&gt;"", AT49&lt;&gt;"対象外"), 1,"")</f>
        <v>#N/A</v>
      </c>
      <c r="AV49" s="496" t="e">
        <f aca="false">IF(AND(AU49=1, OR(AG49=0,AG49=""),AN49="加算対象"),"AH列に色付け","")</f>
        <v>#N/A</v>
      </c>
      <c r="AW49" s="496" t="str">
        <f aca="false">IF(AND($AU49=1,$AV49="AH列に色付け",OR($AG49="",$AH49="")),"未入力",IF(AND($AU49=1,$AV49="",$AG49=""),"未入力","入力済"))</f>
        <v>入力済</v>
      </c>
      <c r="AX49" s="239" t="e">
        <f aca="false">IFERROR(VLOOKUP(K49,【参考】数式用!$AR$3:$AS$49,2, FALSE), "")))</f>
        <v>#N/A</v>
      </c>
      <c r="AY49" s="496" t="e">
        <f aca="false">IF(AND(AN49="加算対象",N49="処遇改善加算Ⅰ"),"AI列に色付け","")</f>
        <v>#N/A</v>
      </c>
      <c r="AZ49" s="496" t="str">
        <f aca="false">IF(AND(N49="処遇改善加算Ⅰ", AI49=""), "未入力","入力済")</f>
        <v>入力済</v>
      </c>
      <c r="BA49" s="239" t="e">
        <f aca="false">IFERROR(VLOOKUP(K49,【参考】数式用!$AX$3:$AY$56, 2, FALSE), "")))</f>
        <v>#N/A</v>
      </c>
      <c r="BB49" s="496" t="str">
        <f aca="false">IF(COUNTIF(AE49:AH49,"*令和８年度特例要件を*")&gt;0,"AJ列に色付け","")</f>
        <v/>
      </c>
      <c r="BC49" s="497" t="str">
        <f aca="false">IF(AND(COUNTIF(AE49:AH49,"*令和８年度特例要件を*")&gt;0,AJ49=""), "未入力","入力済")</f>
        <v>入力済</v>
      </c>
      <c r="BD49" s="496" t="str">
        <f aca="false">IF(BB49="AJ列に色付け","入力必要","")</f>
        <v/>
      </c>
      <c r="BE49" s="496" t="str">
        <f aca="false">G49</f>
        <v/>
      </c>
      <c r="BF49" s="369"/>
      <c r="BG49" s="369"/>
      <c r="BH49" s="500" t="e">
        <f aca="false">VLOOKUP(K49,【参考】数式用!$A$2:$O$57,15,FALSE))</f>
        <v>#N/A</v>
      </c>
      <c r="BI49" s="369"/>
      <c r="BJ49" s="369"/>
      <c r="BK49" s="369"/>
      <c r="BL49" s="369"/>
      <c r="BM49" s="369"/>
      <c r="BN49" s="369"/>
      <c r="BO49" s="371"/>
    </row>
    <row r="50" s="385" customFormat="true" ht="109.5" hidden="false" customHeight="true" outlineLevel="0" collapsed="false">
      <c r="A50" s="475" t="n">
        <v>39</v>
      </c>
      <c r="B50" s="476" t="str">
        <f aca="false">IF(基本情報入力シート!B78="","",基本情報入力シート!B78)</f>
        <v/>
      </c>
      <c r="C50" s="476"/>
      <c r="D50" s="476"/>
      <c r="E50" s="476"/>
      <c r="F50" s="476"/>
      <c r="G50" s="477" t="str">
        <f aca="false">IF(基本情報入力シート!L78="", "", 基本情報入力シート!L78)</f>
        <v/>
      </c>
      <c r="H50" s="477" t="str">
        <f aca="false">IF(基本情報入力シート!Q78="", "", 基本情報入力シート!Q78)</f>
        <v/>
      </c>
      <c r="I50" s="477" t="str">
        <f aca="false">IF(基本情報入力シート!V78="", "", 基本情報入力シート!V78)</f>
        <v/>
      </c>
      <c r="J50" s="477" t="str">
        <f aca="false">IF(基本情報入力シート!W78="", "", 基本情報入力シート!W78)</f>
        <v/>
      </c>
      <c r="K50" s="477" t="str">
        <f aca="false">IF(基本情報入力シート!Z78="", "", 基本情報入力シート!Z78)</f>
        <v/>
      </c>
      <c r="L50" s="478" t="str">
        <f aca="false">IF(基本情報入力シート!AF78=0, "",基本情報入力シート!AF78)</f>
        <v/>
      </c>
      <c r="M50" s="479" t="e">
        <f aca="false">IF(基本情報入力シート!AG78="","",基本情報入力シート!AG78)</f>
        <v>#N/A</v>
      </c>
      <c r="N50" s="480"/>
      <c r="O50" s="481" t="e">
        <f aca="false">IFERROR(VLOOKUP(K50,【参考】数式用!$A$2:$F$57,MATCH(N50,【参考】数式用!$C$3:$F$3,0)+2,0),"")))</f>
        <v>#N/A</v>
      </c>
      <c r="P50" s="482" t="s">
        <v>179</v>
      </c>
      <c r="Q50" s="483"/>
      <c r="R50" s="484" t="s">
        <v>180</v>
      </c>
      <c r="S50" s="483"/>
      <c r="T50" s="484" t="s">
        <v>268</v>
      </c>
      <c r="U50" s="483"/>
      <c r="V50" s="484" t="s">
        <v>180</v>
      </c>
      <c r="W50" s="483"/>
      <c r="X50" s="484" t="s">
        <v>181</v>
      </c>
      <c r="Y50" s="484" t="s">
        <v>269</v>
      </c>
      <c r="Z50" s="484" t="str">
        <f aca="false">IF(Q50&gt;=1,(U50*12+W50)-(Q50*12+S50)+1,"")</f>
        <v/>
      </c>
      <c r="AA50" s="485" t="s">
        <v>270</v>
      </c>
      <c r="AB50" s="486" t="str">
        <f aca="false">IFERROR(ROUNDDOWN(ROUND(L50*O50,0)*M50,0)*Z50,"")</f>
        <v/>
      </c>
      <c r="AC50" s="487" t="e">
        <f aca="false">IFERROR(ROUNDDOWN(ROUNDDOWN(ROUND(L50*VLOOKUP(K50,【参考】数式用!$A$4:$F$57,MATCH("処遇改善加算Ⅳ",【参考】数式用!$C$3:$F$3,0)+2,0),0)*M50,0)*Z50*0.5,0), "")),0),0),0))</f>
        <v>#N/A</v>
      </c>
      <c r="AD50" s="488"/>
      <c r="AE50" s="489"/>
      <c r="AF50" s="489"/>
      <c r="AG50" s="490"/>
      <c r="AH50" s="491"/>
      <c r="AI50" s="492"/>
      <c r="AJ50" s="492"/>
      <c r="AK50" s="493" t="e">
        <f aca="false">IF(AND(N50&lt;&gt;"", OR(U50&lt;&gt;8,W50&lt;&gt;5)),"！算定期間の終わりが令和８年５月になっていません。令和８年６月以降については別シートに記載してください。",
 IF(AND(AN50="加算対象外",N50&lt;&gt;""),"このサービスは、令和８年４月・５月は処遇改善加算の対象ではありません。記入しないでください。",""))</f>
        <v>#N/A</v>
      </c>
      <c r="AL50" s="494" t="e">
        <f aca="false">IF(OR(N50="",AN50="加算対象外"),"",IF(OR(AND(COUNTIF(AP50,"未入力")&gt;0,AD50=""),AND(COUNTIF(AQ50,"未入力")&gt;0,AE50=""),AND(COUNTIF(AN50:BE50,"AF列に色付け")&gt;0,AF50=""),AND(COUNTIF(AN50:BE50,"AG列に色付け")&gt;0,OR(AG50="",AG50=0)),AND(COUNTIF(AN50:BE50,"AH列に色付け")&gt;0,AH50=""),AND(COUNTIF(AN50:BE50,"AI列に色付け")&gt;0,AI50=""),AND(COUNTIF(AN50:BE50,"AJ列に色付け")&gt;0,AJ50="")),"！記入が必要な欄（オレンジ色のセル）に空欄があります。空欄を埋めてください。",""))</f>
        <v>#N/A</v>
      </c>
      <c r="AM50" s="495"/>
      <c r="AN50" s="496" t="e">
        <f aca="false">IFERROR(VLOOKUP(K50,【参考】数式用!$A$2:$N$57,14,FALSE),"")))</f>
        <v>#N/A</v>
      </c>
      <c r="AO50" s="496" t="e">
        <f aca="false">IF(AND(K50&lt;&gt;"",AN50="加算対象"),"N列に色付け","")</f>
        <v>#N/A</v>
      </c>
      <c r="AP50" s="239" t="e">
        <f aca="false">IF(AND(AC50&lt;&gt;0,AC50&lt;&gt;"",AN50="加算対象"),IF(AD50="○","入力済","未入力"),"")</f>
        <v>#N/A</v>
      </c>
      <c r="AQ50" s="239" t="str">
        <f aca="false">IF(AND(N50&lt;&gt;"", AE50="",AN50="加算対象"), "未入力", "入力済")</f>
        <v>入力済</v>
      </c>
      <c r="AR50" s="496" t="e">
        <f aca="false">IF(AND(N50&lt;&gt;"", N50&lt;&gt;"処遇改善加算Ⅳ",AN50="加算対象"),"AF列に色付け","")</f>
        <v>#N/A</v>
      </c>
      <c r="AS50" s="239" t="str">
        <f aca="false">IF(AND(N50&lt;&gt;"", N50&lt;&gt;"処遇改善加算Ⅳ", AF50=""), "未入力", "入力済")</f>
        <v>入力済</v>
      </c>
      <c r="AT50" s="239" t="str">
        <f aca="false">IF(OR(N50="処遇改善加算Ⅰ",N50="処遇改善加算Ⅱ"),"対象","")</f>
        <v/>
      </c>
      <c r="AU50" s="239" t="e">
        <f aca="false">IF(AND(AN50="加算対象",N50&lt;&gt;"処遇改善加算Ⅲ",N50&lt;&gt;"処遇改善加算Ⅳ", N50&lt;&gt;"", AT50&lt;&gt;"対象外"), 1,"")</f>
        <v>#N/A</v>
      </c>
      <c r="AV50" s="496" t="e">
        <f aca="false">IF(AND(AU50=1, OR(AG50=0,AG50=""),AN50="加算対象"),"AH列に色付け","")</f>
        <v>#N/A</v>
      </c>
      <c r="AW50" s="496" t="str">
        <f aca="false">IF(AND($AU50=1,$AV50="AH列に色付け",OR($AG50="",$AH50="")),"未入力",IF(AND($AU50=1,$AV50="",$AG50=""),"未入力","入力済"))</f>
        <v>入力済</v>
      </c>
      <c r="AX50" s="239" t="e">
        <f aca="false">IFERROR(VLOOKUP(K50,【参考】数式用!$AR$3:$AS$49,2, FALSE), "")))</f>
        <v>#N/A</v>
      </c>
      <c r="AY50" s="496" t="e">
        <f aca="false">IF(AND(AN50="加算対象",N50="処遇改善加算Ⅰ"),"AI列に色付け","")</f>
        <v>#N/A</v>
      </c>
      <c r="AZ50" s="496" t="str">
        <f aca="false">IF(AND(N50="処遇改善加算Ⅰ", AI50=""), "未入力","入力済")</f>
        <v>入力済</v>
      </c>
      <c r="BA50" s="239" t="e">
        <f aca="false">IFERROR(VLOOKUP(K50,【参考】数式用!$AX$3:$AY$56, 2, FALSE), "")))</f>
        <v>#N/A</v>
      </c>
      <c r="BB50" s="496" t="str">
        <f aca="false">IF(COUNTIF(AE50:AH50,"*令和８年度特例要件を*")&gt;0,"AJ列に色付け","")</f>
        <v/>
      </c>
      <c r="BC50" s="497" t="str">
        <f aca="false">IF(AND(COUNTIF(AE50:AH50,"*令和８年度特例要件を*")&gt;0,AJ50=""), "未入力","入力済")</f>
        <v>入力済</v>
      </c>
      <c r="BD50" s="496" t="str">
        <f aca="false">IF(BB50="AJ列に色付け","入力必要","")</f>
        <v/>
      </c>
      <c r="BE50" s="496" t="str">
        <f aca="false">G50</f>
        <v/>
      </c>
      <c r="BF50" s="369"/>
      <c r="BG50" s="369"/>
      <c r="BH50" s="500" t="e">
        <f aca="false">VLOOKUP(K50,【参考】数式用!$A$2:$O$57,15,FALSE))</f>
        <v>#N/A</v>
      </c>
      <c r="BI50" s="369"/>
      <c r="BJ50" s="369"/>
      <c r="BK50" s="369"/>
      <c r="BL50" s="369"/>
      <c r="BM50" s="369"/>
      <c r="BN50" s="369"/>
      <c r="BO50" s="371"/>
    </row>
    <row r="51" s="385" customFormat="true" ht="109.5" hidden="false" customHeight="true" outlineLevel="0" collapsed="false">
      <c r="A51" s="475" t="n">
        <v>40</v>
      </c>
      <c r="B51" s="476" t="str">
        <f aca="false">IF(基本情報入力シート!B79="","",基本情報入力シート!B79)</f>
        <v/>
      </c>
      <c r="C51" s="476"/>
      <c r="D51" s="476"/>
      <c r="E51" s="476"/>
      <c r="F51" s="476"/>
      <c r="G51" s="477" t="str">
        <f aca="false">IF(基本情報入力シート!L79="", "", 基本情報入力シート!L79)</f>
        <v/>
      </c>
      <c r="H51" s="477" t="str">
        <f aca="false">IF(基本情報入力シート!Q79="", "", 基本情報入力シート!Q79)</f>
        <v/>
      </c>
      <c r="I51" s="477" t="str">
        <f aca="false">IF(基本情報入力シート!V79="", "", 基本情報入力シート!V79)</f>
        <v/>
      </c>
      <c r="J51" s="477" t="str">
        <f aca="false">IF(基本情報入力シート!W79="", "", 基本情報入力シート!W79)</f>
        <v/>
      </c>
      <c r="K51" s="477" t="str">
        <f aca="false">IF(基本情報入力シート!Z79="", "", 基本情報入力シート!Z79)</f>
        <v/>
      </c>
      <c r="L51" s="478" t="str">
        <f aca="false">IF(基本情報入力シート!AF79=0, "",基本情報入力シート!AF79)</f>
        <v/>
      </c>
      <c r="M51" s="479" t="e">
        <f aca="false">IF(基本情報入力シート!AG79="","",基本情報入力シート!AG79)</f>
        <v>#N/A</v>
      </c>
      <c r="N51" s="480"/>
      <c r="O51" s="481" t="e">
        <f aca="false">IFERROR(VLOOKUP(K51,【参考】数式用!$A$2:$F$57,MATCH(N51,【参考】数式用!$C$3:$F$3,0)+2,0),"")))</f>
        <v>#N/A</v>
      </c>
      <c r="P51" s="482" t="s">
        <v>179</v>
      </c>
      <c r="Q51" s="483"/>
      <c r="R51" s="484" t="s">
        <v>180</v>
      </c>
      <c r="S51" s="483"/>
      <c r="T51" s="484" t="s">
        <v>268</v>
      </c>
      <c r="U51" s="483"/>
      <c r="V51" s="484" t="s">
        <v>180</v>
      </c>
      <c r="W51" s="483"/>
      <c r="X51" s="484" t="s">
        <v>181</v>
      </c>
      <c r="Y51" s="484" t="s">
        <v>269</v>
      </c>
      <c r="Z51" s="484" t="str">
        <f aca="false">IF(Q51&gt;=1,(U51*12+W51)-(Q51*12+S51)+1,"")</f>
        <v/>
      </c>
      <c r="AA51" s="485" t="s">
        <v>270</v>
      </c>
      <c r="AB51" s="486" t="str">
        <f aca="false">IFERROR(ROUNDDOWN(ROUND(L51*O51,0)*M51,0)*Z51,"")</f>
        <v/>
      </c>
      <c r="AC51" s="487" t="e">
        <f aca="false">IFERROR(ROUNDDOWN(ROUNDDOWN(ROUND(L51*VLOOKUP(K51,【参考】数式用!$A$4:$F$57,MATCH("処遇改善加算Ⅳ",【参考】数式用!$C$3:$F$3,0)+2,0),0)*M51,0)*Z51*0.5,0), "")),0),0),0))</f>
        <v>#N/A</v>
      </c>
      <c r="AD51" s="488"/>
      <c r="AE51" s="489"/>
      <c r="AF51" s="489"/>
      <c r="AG51" s="490"/>
      <c r="AH51" s="491"/>
      <c r="AI51" s="492"/>
      <c r="AJ51" s="492"/>
      <c r="AK51" s="493" t="e">
        <f aca="false">IF(AND(N51&lt;&gt;"", OR(U51&lt;&gt;8,W51&lt;&gt;5)),"！算定期間の終わりが令和８年５月になっていません。令和８年６月以降については別シートに記載してください。",
 IF(AND(AN51="加算対象外",N51&lt;&gt;""),"このサービスは、令和８年４月・５月は処遇改善加算の対象ではありません。記入しないでください。",""))</f>
        <v>#N/A</v>
      </c>
      <c r="AL51" s="494" t="e">
        <f aca="false">IF(OR(N51="",AN51="加算対象外"),"",IF(OR(AND(COUNTIF(AP51,"未入力")&gt;0,AD51=""),AND(COUNTIF(AQ51,"未入力")&gt;0,AE51=""),AND(COUNTIF(AN51:BE51,"AF列に色付け")&gt;0,AF51=""),AND(COUNTIF(AN51:BE51,"AG列に色付け")&gt;0,OR(AG51="",AG51=0)),AND(COUNTIF(AN51:BE51,"AH列に色付け")&gt;0,AH51=""),AND(COUNTIF(AN51:BE51,"AI列に色付け")&gt;0,AI51=""),AND(COUNTIF(AN51:BE51,"AJ列に色付け")&gt;0,AJ51="")),"！記入が必要な欄（オレンジ色のセル）に空欄があります。空欄を埋めてください。",""))</f>
        <v>#N/A</v>
      </c>
      <c r="AM51" s="495"/>
      <c r="AN51" s="496" t="e">
        <f aca="false">IFERROR(VLOOKUP(K51,【参考】数式用!$A$2:$N$57,14,FALSE),"")))</f>
        <v>#N/A</v>
      </c>
      <c r="AO51" s="496" t="e">
        <f aca="false">IF(AND(K51&lt;&gt;"",AN51="加算対象"),"N列に色付け","")</f>
        <v>#N/A</v>
      </c>
      <c r="AP51" s="239" t="e">
        <f aca="false">IF(AND(AC51&lt;&gt;0,AC51&lt;&gt;"",AN51="加算対象"),IF(AD51="○","入力済","未入力"),"")</f>
        <v>#N/A</v>
      </c>
      <c r="AQ51" s="239" t="str">
        <f aca="false">IF(AND(N51&lt;&gt;"", AE51="",AN51="加算対象"), "未入力", "入力済")</f>
        <v>入力済</v>
      </c>
      <c r="AR51" s="496" t="e">
        <f aca="false">IF(AND(N51&lt;&gt;"", N51&lt;&gt;"処遇改善加算Ⅳ",AN51="加算対象"),"AF列に色付け","")</f>
        <v>#N/A</v>
      </c>
      <c r="AS51" s="239" t="str">
        <f aca="false">IF(AND(N51&lt;&gt;"", N51&lt;&gt;"処遇改善加算Ⅳ", AF51=""), "未入力", "入力済")</f>
        <v>入力済</v>
      </c>
      <c r="AT51" s="239" t="str">
        <f aca="false">IF(OR(N51="処遇改善加算Ⅰ",N51="処遇改善加算Ⅱ"),"対象","")</f>
        <v/>
      </c>
      <c r="AU51" s="239" t="e">
        <f aca="false">IF(AND(AN51="加算対象",N51&lt;&gt;"処遇改善加算Ⅲ",N51&lt;&gt;"処遇改善加算Ⅳ", N51&lt;&gt;"", AT51&lt;&gt;"対象外"), 1,"")</f>
        <v>#N/A</v>
      </c>
      <c r="AV51" s="496" t="e">
        <f aca="false">IF(AND(AU51=1, OR(AG51=0,AG51=""),AN51="加算対象"),"AH列に色付け","")</f>
        <v>#N/A</v>
      </c>
      <c r="AW51" s="496" t="str">
        <f aca="false">IF(AND($AU51=1,$AV51="AH列に色付け",OR($AG51="",$AH51="")),"未入力",IF(AND($AU51=1,$AV51="",$AG51=""),"未入力","入力済"))</f>
        <v>入力済</v>
      </c>
      <c r="AX51" s="239" t="e">
        <f aca="false">IFERROR(VLOOKUP(K51,【参考】数式用!$AR$3:$AS$49,2, FALSE), "")))</f>
        <v>#N/A</v>
      </c>
      <c r="AY51" s="496" t="e">
        <f aca="false">IF(AND(AN51="加算対象",N51="処遇改善加算Ⅰ"),"AI列に色付け","")</f>
        <v>#N/A</v>
      </c>
      <c r="AZ51" s="496" t="str">
        <f aca="false">IF(AND(N51="処遇改善加算Ⅰ", AI51=""), "未入力","入力済")</f>
        <v>入力済</v>
      </c>
      <c r="BA51" s="239" t="e">
        <f aca="false">IFERROR(VLOOKUP(K51,【参考】数式用!$AX$3:$AY$56, 2, FALSE), "")))</f>
        <v>#N/A</v>
      </c>
      <c r="BB51" s="496" t="str">
        <f aca="false">IF(COUNTIF(AE51:AH51,"*令和８年度特例要件を*")&gt;0,"AJ列に色付け","")</f>
        <v/>
      </c>
      <c r="BC51" s="497" t="str">
        <f aca="false">IF(AND(COUNTIF(AE51:AH51,"*令和８年度特例要件を*")&gt;0,AJ51=""), "未入力","入力済")</f>
        <v>入力済</v>
      </c>
      <c r="BD51" s="496" t="str">
        <f aca="false">IF(BB51="AJ列に色付け","入力必要","")</f>
        <v/>
      </c>
      <c r="BE51" s="496" t="str">
        <f aca="false">G51</f>
        <v/>
      </c>
      <c r="BF51" s="369"/>
      <c r="BG51" s="369"/>
      <c r="BH51" s="500" t="e">
        <f aca="false">VLOOKUP(K51,【参考】数式用!$A$2:$O$57,15,FALSE))</f>
        <v>#N/A</v>
      </c>
      <c r="BI51" s="369"/>
      <c r="BJ51" s="369"/>
      <c r="BK51" s="369"/>
      <c r="BL51" s="369"/>
      <c r="BM51" s="369"/>
      <c r="BN51" s="369"/>
      <c r="BO51" s="371"/>
    </row>
    <row r="52" s="385" customFormat="true" ht="109.5" hidden="false" customHeight="true" outlineLevel="0" collapsed="false">
      <c r="A52" s="475" t="n">
        <v>41</v>
      </c>
      <c r="B52" s="476" t="str">
        <f aca="false">IF(基本情報入力シート!B80="","",基本情報入力シート!B80)</f>
        <v/>
      </c>
      <c r="C52" s="476"/>
      <c r="D52" s="476"/>
      <c r="E52" s="476"/>
      <c r="F52" s="476"/>
      <c r="G52" s="477" t="str">
        <f aca="false">IF(基本情報入力シート!L80="", "", 基本情報入力シート!L80)</f>
        <v/>
      </c>
      <c r="H52" s="477" t="str">
        <f aca="false">IF(基本情報入力シート!Q80="", "", 基本情報入力シート!Q80)</f>
        <v/>
      </c>
      <c r="I52" s="477" t="str">
        <f aca="false">IF(基本情報入力シート!V80="", "", 基本情報入力シート!V80)</f>
        <v/>
      </c>
      <c r="J52" s="477" t="str">
        <f aca="false">IF(基本情報入力シート!W80="", "", 基本情報入力シート!W80)</f>
        <v/>
      </c>
      <c r="K52" s="477" t="str">
        <f aca="false">IF(基本情報入力シート!Z80="", "", 基本情報入力シート!Z80)</f>
        <v/>
      </c>
      <c r="L52" s="478" t="str">
        <f aca="false">IF(基本情報入力シート!AF80=0, "",基本情報入力シート!AF80)</f>
        <v/>
      </c>
      <c r="M52" s="479" t="e">
        <f aca="false">IF(基本情報入力シート!AG80="","",基本情報入力シート!AG80)</f>
        <v>#N/A</v>
      </c>
      <c r="N52" s="480"/>
      <c r="O52" s="481" t="e">
        <f aca="false">IFERROR(VLOOKUP(K52,【参考】数式用!$A$2:$F$57,MATCH(N52,【参考】数式用!$C$3:$F$3,0)+2,0),"")))</f>
        <v>#N/A</v>
      </c>
      <c r="P52" s="482" t="s">
        <v>179</v>
      </c>
      <c r="Q52" s="483"/>
      <c r="R52" s="484" t="s">
        <v>180</v>
      </c>
      <c r="S52" s="483"/>
      <c r="T52" s="484" t="s">
        <v>268</v>
      </c>
      <c r="U52" s="483"/>
      <c r="V52" s="484" t="s">
        <v>180</v>
      </c>
      <c r="W52" s="483"/>
      <c r="X52" s="484" t="s">
        <v>181</v>
      </c>
      <c r="Y52" s="484" t="s">
        <v>269</v>
      </c>
      <c r="Z52" s="484" t="str">
        <f aca="false">IF(Q52&gt;=1,(U52*12+W52)-(Q52*12+S52)+1,"")</f>
        <v/>
      </c>
      <c r="AA52" s="485" t="s">
        <v>270</v>
      </c>
      <c r="AB52" s="486" t="str">
        <f aca="false">IFERROR(ROUNDDOWN(ROUND(L52*O52,0)*M52,0)*Z52,"")</f>
        <v/>
      </c>
      <c r="AC52" s="487" t="e">
        <f aca="false">IFERROR(ROUNDDOWN(ROUNDDOWN(ROUND(L52*VLOOKUP(K52,【参考】数式用!$A$4:$F$57,MATCH("処遇改善加算Ⅳ",【参考】数式用!$C$3:$F$3,0)+2,0),0)*M52,0)*Z52*0.5,0), "")),0),0),0))</f>
        <v>#N/A</v>
      </c>
      <c r="AD52" s="488"/>
      <c r="AE52" s="489"/>
      <c r="AF52" s="489"/>
      <c r="AG52" s="490"/>
      <c r="AH52" s="491"/>
      <c r="AI52" s="492"/>
      <c r="AJ52" s="492"/>
      <c r="AK52" s="493" t="e">
        <f aca="false">IF(AND(N52&lt;&gt;"", OR(U52&lt;&gt;8,W52&lt;&gt;5)),"！算定期間の終わりが令和８年５月になっていません。令和８年６月以降については別シートに記載してください。",
 IF(AND(AN52="加算対象外",N52&lt;&gt;""),"このサービスは、令和８年４月・５月は処遇改善加算の対象ではありません。記入しないでください。",""))</f>
        <v>#N/A</v>
      </c>
      <c r="AL52" s="494" t="e">
        <f aca="false">IF(OR(N52="",AN52="加算対象外"),"",IF(OR(AND(COUNTIF(AP52,"未入力")&gt;0,AD52=""),AND(COUNTIF(AQ52,"未入力")&gt;0,AE52=""),AND(COUNTIF(AN52:BE52,"AF列に色付け")&gt;0,AF52=""),AND(COUNTIF(AN52:BE52,"AG列に色付け")&gt;0,OR(AG52="",AG52=0)),AND(COUNTIF(AN52:BE52,"AH列に色付け")&gt;0,AH52=""),AND(COUNTIF(AN52:BE52,"AI列に色付け")&gt;0,AI52=""),AND(COUNTIF(AN52:BE52,"AJ列に色付け")&gt;0,AJ52="")),"！記入が必要な欄（オレンジ色のセル）に空欄があります。空欄を埋めてください。",""))</f>
        <v>#N/A</v>
      </c>
      <c r="AM52" s="495"/>
      <c r="AN52" s="496" t="e">
        <f aca="false">IFERROR(VLOOKUP(K52,【参考】数式用!$A$2:$N$57,14,FALSE),"")))</f>
        <v>#N/A</v>
      </c>
      <c r="AO52" s="496" t="e">
        <f aca="false">IF(AND(K52&lt;&gt;"",AN52="加算対象"),"N列に色付け","")</f>
        <v>#N/A</v>
      </c>
      <c r="AP52" s="239" t="e">
        <f aca="false">IF(AND(AC52&lt;&gt;0,AC52&lt;&gt;"",AN52="加算対象"),IF(AD52="○","入力済","未入力"),"")</f>
        <v>#N/A</v>
      </c>
      <c r="AQ52" s="239" t="str">
        <f aca="false">IF(AND(N52&lt;&gt;"", AE52="",AN52="加算対象"), "未入力", "入力済")</f>
        <v>入力済</v>
      </c>
      <c r="AR52" s="496" t="e">
        <f aca="false">IF(AND(N52&lt;&gt;"", N52&lt;&gt;"処遇改善加算Ⅳ",AN52="加算対象"),"AF列に色付け","")</f>
        <v>#N/A</v>
      </c>
      <c r="AS52" s="239" t="str">
        <f aca="false">IF(AND(N52&lt;&gt;"", N52&lt;&gt;"処遇改善加算Ⅳ", AF52=""), "未入力", "入力済")</f>
        <v>入力済</v>
      </c>
      <c r="AT52" s="239" t="str">
        <f aca="false">IF(OR(N52="処遇改善加算Ⅰ",N52="処遇改善加算Ⅱ"),"対象","")</f>
        <v/>
      </c>
      <c r="AU52" s="239" t="e">
        <f aca="false">IF(AND(AN52="加算対象",N52&lt;&gt;"処遇改善加算Ⅲ",N52&lt;&gt;"処遇改善加算Ⅳ", N52&lt;&gt;"", AT52&lt;&gt;"対象外"), 1,"")</f>
        <v>#N/A</v>
      </c>
      <c r="AV52" s="496" t="e">
        <f aca="false">IF(AND(AU52=1, OR(AG52=0,AG52=""),AN52="加算対象"),"AH列に色付け","")</f>
        <v>#N/A</v>
      </c>
      <c r="AW52" s="496" t="str">
        <f aca="false">IF(AND($AU52=1,$AV52="AH列に色付け",OR($AG52="",$AH52="")),"未入力",IF(AND($AU52=1,$AV52="",$AG52=""),"未入力","入力済"))</f>
        <v>入力済</v>
      </c>
      <c r="AX52" s="239" t="e">
        <f aca="false">IFERROR(VLOOKUP(K52,【参考】数式用!$AR$3:$AS$49,2, FALSE), "")))</f>
        <v>#N/A</v>
      </c>
      <c r="AY52" s="496" t="e">
        <f aca="false">IF(AND(AN52="加算対象",N52="処遇改善加算Ⅰ"),"AI列に色付け","")</f>
        <v>#N/A</v>
      </c>
      <c r="AZ52" s="496" t="str">
        <f aca="false">IF(AND(N52="処遇改善加算Ⅰ", AI52=""), "未入力","入力済")</f>
        <v>入力済</v>
      </c>
      <c r="BA52" s="239" t="e">
        <f aca="false">IFERROR(VLOOKUP(K52,【参考】数式用!$AX$3:$AY$56, 2, FALSE), "")))</f>
        <v>#N/A</v>
      </c>
      <c r="BB52" s="496" t="str">
        <f aca="false">IF(COUNTIF(AE52:AH52,"*令和８年度特例要件を*")&gt;0,"AJ列に色付け","")</f>
        <v/>
      </c>
      <c r="BC52" s="497" t="str">
        <f aca="false">IF(AND(COUNTIF(AE52:AH52,"*令和８年度特例要件を*")&gt;0,AJ52=""), "未入力","入力済")</f>
        <v>入力済</v>
      </c>
      <c r="BD52" s="496" t="str">
        <f aca="false">IF(BB52="AJ列に色付け","入力必要","")</f>
        <v/>
      </c>
      <c r="BE52" s="496" t="str">
        <f aca="false">G52</f>
        <v/>
      </c>
      <c r="BF52" s="369"/>
      <c r="BG52" s="369"/>
      <c r="BH52" s="500" t="e">
        <f aca="false">VLOOKUP(K52,【参考】数式用!$A$2:$O$57,15,FALSE))</f>
        <v>#N/A</v>
      </c>
      <c r="BI52" s="369"/>
      <c r="BJ52" s="369"/>
      <c r="BK52" s="369"/>
      <c r="BL52" s="369"/>
      <c r="BM52" s="369"/>
      <c r="BN52" s="369"/>
      <c r="BO52" s="371"/>
    </row>
    <row r="53" s="385" customFormat="true" ht="109.5" hidden="false" customHeight="true" outlineLevel="0" collapsed="false">
      <c r="A53" s="475" t="n">
        <v>42</v>
      </c>
      <c r="B53" s="476" t="str">
        <f aca="false">IF(基本情報入力シート!B81="","",基本情報入力シート!B81)</f>
        <v/>
      </c>
      <c r="C53" s="476"/>
      <c r="D53" s="476"/>
      <c r="E53" s="476"/>
      <c r="F53" s="476"/>
      <c r="G53" s="477" t="str">
        <f aca="false">IF(基本情報入力シート!L81="", "", 基本情報入力シート!L81)</f>
        <v/>
      </c>
      <c r="H53" s="477" t="str">
        <f aca="false">IF(基本情報入力シート!Q81="", "", 基本情報入力シート!Q81)</f>
        <v/>
      </c>
      <c r="I53" s="477" t="str">
        <f aca="false">IF(基本情報入力シート!V81="", "", 基本情報入力シート!V81)</f>
        <v/>
      </c>
      <c r="J53" s="477" t="str">
        <f aca="false">IF(基本情報入力シート!W81="", "", 基本情報入力シート!W81)</f>
        <v/>
      </c>
      <c r="K53" s="477" t="str">
        <f aca="false">IF(基本情報入力シート!Z81="", "", 基本情報入力シート!Z81)</f>
        <v/>
      </c>
      <c r="L53" s="478" t="str">
        <f aca="false">IF(基本情報入力シート!AF81=0, "",基本情報入力シート!AF81)</f>
        <v/>
      </c>
      <c r="M53" s="479" t="e">
        <f aca="false">IF(基本情報入力シート!AG81="","",基本情報入力シート!AG81)</f>
        <v>#N/A</v>
      </c>
      <c r="N53" s="480"/>
      <c r="O53" s="481" t="e">
        <f aca="false">IFERROR(VLOOKUP(K53,【参考】数式用!$A$2:$F$57,MATCH(N53,【参考】数式用!$C$3:$F$3,0)+2,0),"")))</f>
        <v>#N/A</v>
      </c>
      <c r="P53" s="482" t="s">
        <v>179</v>
      </c>
      <c r="Q53" s="483"/>
      <c r="R53" s="484" t="s">
        <v>180</v>
      </c>
      <c r="S53" s="483"/>
      <c r="T53" s="484" t="s">
        <v>268</v>
      </c>
      <c r="U53" s="483"/>
      <c r="V53" s="484" t="s">
        <v>180</v>
      </c>
      <c r="W53" s="483"/>
      <c r="X53" s="484" t="s">
        <v>181</v>
      </c>
      <c r="Y53" s="484" t="s">
        <v>269</v>
      </c>
      <c r="Z53" s="484" t="str">
        <f aca="false">IF(Q53&gt;=1,(U53*12+W53)-(Q53*12+S53)+1,"")</f>
        <v/>
      </c>
      <c r="AA53" s="485" t="s">
        <v>270</v>
      </c>
      <c r="AB53" s="486" t="str">
        <f aca="false">IFERROR(ROUNDDOWN(ROUND(L53*O53,0)*M53,0)*Z53,"")</f>
        <v/>
      </c>
      <c r="AC53" s="487" t="e">
        <f aca="false">IFERROR(ROUNDDOWN(ROUNDDOWN(ROUND(L53*VLOOKUP(K53,【参考】数式用!$A$4:$F$57,MATCH("処遇改善加算Ⅳ",【参考】数式用!$C$3:$F$3,0)+2,0),0)*M53,0)*Z53*0.5,0), "")),0),0),0))</f>
        <v>#N/A</v>
      </c>
      <c r="AD53" s="488"/>
      <c r="AE53" s="489"/>
      <c r="AF53" s="489"/>
      <c r="AG53" s="490"/>
      <c r="AH53" s="491"/>
      <c r="AI53" s="492"/>
      <c r="AJ53" s="492"/>
      <c r="AK53" s="493" t="e">
        <f aca="false">IF(AND(N53&lt;&gt;"", OR(U53&lt;&gt;8,W53&lt;&gt;5)),"！算定期間の終わりが令和８年５月になっていません。令和８年６月以降については別シートに記載してください。",
 IF(AND(AN53="加算対象外",N53&lt;&gt;""),"このサービスは、令和８年４月・５月は処遇改善加算の対象ではありません。記入しないでください。",""))</f>
        <v>#N/A</v>
      </c>
      <c r="AL53" s="494" t="e">
        <f aca="false">IF(OR(N53="",AN53="加算対象外"),"",IF(OR(AND(COUNTIF(AP53,"未入力")&gt;0,AD53=""),AND(COUNTIF(AQ53,"未入力")&gt;0,AE53=""),AND(COUNTIF(AN53:BE53,"AF列に色付け")&gt;0,AF53=""),AND(COUNTIF(AN53:BE53,"AG列に色付け")&gt;0,OR(AG53="",AG53=0)),AND(COUNTIF(AN53:BE53,"AH列に色付け")&gt;0,AH53=""),AND(COUNTIF(AN53:BE53,"AI列に色付け")&gt;0,AI53=""),AND(COUNTIF(AN53:BE53,"AJ列に色付け")&gt;0,AJ53="")),"！記入が必要な欄（オレンジ色のセル）に空欄があります。空欄を埋めてください。",""))</f>
        <v>#N/A</v>
      </c>
      <c r="AM53" s="495"/>
      <c r="AN53" s="496" t="e">
        <f aca="false">IFERROR(VLOOKUP(K53,【参考】数式用!$A$2:$N$57,14,FALSE),"")))</f>
        <v>#N/A</v>
      </c>
      <c r="AO53" s="496" t="e">
        <f aca="false">IF(AND(K53&lt;&gt;"",AN53="加算対象"),"N列に色付け","")</f>
        <v>#N/A</v>
      </c>
      <c r="AP53" s="239" t="e">
        <f aca="false">IF(AND(AC53&lt;&gt;0,AC53&lt;&gt;"",AN53="加算対象"),IF(AD53="○","入力済","未入力"),"")</f>
        <v>#N/A</v>
      </c>
      <c r="AQ53" s="239" t="str">
        <f aca="false">IF(AND(N53&lt;&gt;"", AE53="",AN53="加算対象"), "未入力", "入力済")</f>
        <v>入力済</v>
      </c>
      <c r="AR53" s="496" t="e">
        <f aca="false">IF(AND(N53&lt;&gt;"", N53&lt;&gt;"処遇改善加算Ⅳ",AN53="加算対象"),"AF列に色付け","")</f>
        <v>#N/A</v>
      </c>
      <c r="AS53" s="239" t="str">
        <f aca="false">IF(AND(N53&lt;&gt;"", N53&lt;&gt;"処遇改善加算Ⅳ", AF53=""), "未入力", "入力済")</f>
        <v>入力済</v>
      </c>
      <c r="AT53" s="239" t="str">
        <f aca="false">IF(OR(N53="処遇改善加算Ⅰ",N53="処遇改善加算Ⅱ"),"対象","")</f>
        <v/>
      </c>
      <c r="AU53" s="239" t="e">
        <f aca="false">IF(AND(AN53="加算対象",N53&lt;&gt;"処遇改善加算Ⅲ",N53&lt;&gt;"処遇改善加算Ⅳ", N53&lt;&gt;"", AT53&lt;&gt;"対象外"), 1,"")</f>
        <v>#N/A</v>
      </c>
      <c r="AV53" s="496" t="e">
        <f aca="false">IF(AND(AU53=1, OR(AG53=0,AG53=""),AN53="加算対象"),"AH列に色付け","")</f>
        <v>#N/A</v>
      </c>
      <c r="AW53" s="496" t="str">
        <f aca="false">IF(AND($AU53=1,$AV53="AH列に色付け",OR($AG53="",$AH53="")),"未入力",IF(AND($AU53=1,$AV53="",$AG53=""),"未入力","入力済"))</f>
        <v>入力済</v>
      </c>
      <c r="AX53" s="239" t="e">
        <f aca="false">IFERROR(VLOOKUP(K53,【参考】数式用!$AR$3:$AS$49,2, FALSE), "")))</f>
        <v>#N/A</v>
      </c>
      <c r="AY53" s="496" t="e">
        <f aca="false">IF(AND(AN53="加算対象",N53="処遇改善加算Ⅰ"),"AI列に色付け","")</f>
        <v>#N/A</v>
      </c>
      <c r="AZ53" s="496" t="str">
        <f aca="false">IF(AND(N53="処遇改善加算Ⅰ", AI53=""), "未入力","入力済")</f>
        <v>入力済</v>
      </c>
      <c r="BA53" s="239" t="e">
        <f aca="false">IFERROR(VLOOKUP(K53,【参考】数式用!$AX$3:$AY$56, 2, FALSE), "")))</f>
        <v>#N/A</v>
      </c>
      <c r="BB53" s="496" t="str">
        <f aca="false">IF(COUNTIF(AE53:AH53,"*令和８年度特例要件を*")&gt;0,"AJ列に色付け","")</f>
        <v/>
      </c>
      <c r="BC53" s="497" t="str">
        <f aca="false">IF(AND(COUNTIF(AE53:AH53,"*令和８年度特例要件を*")&gt;0,AJ53=""), "未入力","入力済")</f>
        <v>入力済</v>
      </c>
      <c r="BD53" s="496" t="str">
        <f aca="false">IF(BB53="AJ列に色付け","入力必要","")</f>
        <v/>
      </c>
      <c r="BE53" s="496" t="str">
        <f aca="false">G53</f>
        <v/>
      </c>
      <c r="BF53" s="369"/>
      <c r="BG53" s="369"/>
      <c r="BH53" s="500" t="e">
        <f aca="false">VLOOKUP(K53,【参考】数式用!$A$2:$O$57,15,FALSE))</f>
        <v>#N/A</v>
      </c>
      <c r="BI53" s="369"/>
      <c r="BJ53" s="369"/>
      <c r="BK53" s="369"/>
      <c r="BL53" s="369"/>
      <c r="BM53" s="369"/>
      <c r="BN53" s="369"/>
      <c r="BO53" s="371"/>
    </row>
    <row r="54" s="385" customFormat="true" ht="109.5" hidden="false" customHeight="true" outlineLevel="0" collapsed="false">
      <c r="A54" s="475" t="n">
        <v>43</v>
      </c>
      <c r="B54" s="476" t="str">
        <f aca="false">IF(基本情報入力シート!B82="","",基本情報入力シート!B82)</f>
        <v/>
      </c>
      <c r="C54" s="476"/>
      <c r="D54" s="476"/>
      <c r="E54" s="476"/>
      <c r="F54" s="476"/>
      <c r="G54" s="477" t="str">
        <f aca="false">IF(基本情報入力シート!L82="", "", 基本情報入力シート!L82)</f>
        <v/>
      </c>
      <c r="H54" s="477" t="str">
        <f aca="false">IF(基本情報入力シート!Q82="", "", 基本情報入力シート!Q82)</f>
        <v/>
      </c>
      <c r="I54" s="477" t="str">
        <f aca="false">IF(基本情報入力シート!V82="", "", 基本情報入力シート!V82)</f>
        <v/>
      </c>
      <c r="J54" s="477" t="str">
        <f aca="false">IF(基本情報入力シート!W82="", "", 基本情報入力シート!W82)</f>
        <v/>
      </c>
      <c r="K54" s="477" t="str">
        <f aca="false">IF(基本情報入力シート!Z82="", "", 基本情報入力シート!Z82)</f>
        <v/>
      </c>
      <c r="L54" s="478" t="str">
        <f aca="false">IF(基本情報入力シート!AF82=0, "",基本情報入力シート!AF82)</f>
        <v/>
      </c>
      <c r="M54" s="479" t="e">
        <f aca="false">IF(基本情報入力シート!AG82="","",基本情報入力シート!AG82)</f>
        <v>#N/A</v>
      </c>
      <c r="N54" s="480"/>
      <c r="O54" s="481" t="e">
        <f aca="false">IFERROR(VLOOKUP(K54,【参考】数式用!$A$2:$F$57,MATCH(N54,【参考】数式用!$C$3:$F$3,0)+2,0),"")))</f>
        <v>#N/A</v>
      </c>
      <c r="P54" s="482" t="s">
        <v>179</v>
      </c>
      <c r="Q54" s="483"/>
      <c r="R54" s="484" t="s">
        <v>180</v>
      </c>
      <c r="S54" s="483"/>
      <c r="T54" s="484" t="s">
        <v>268</v>
      </c>
      <c r="U54" s="483"/>
      <c r="V54" s="484" t="s">
        <v>180</v>
      </c>
      <c r="W54" s="483"/>
      <c r="X54" s="484" t="s">
        <v>181</v>
      </c>
      <c r="Y54" s="484" t="s">
        <v>269</v>
      </c>
      <c r="Z54" s="484" t="str">
        <f aca="false">IF(Q54&gt;=1,(U54*12+W54)-(Q54*12+S54)+1,"")</f>
        <v/>
      </c>
      <c r="AA54" s="485" t="s">
        <v>270</v>
      </c>
      <c r="AB54" s="486" t="str">
        <f aca="false">IFERROR(ROUNDDOWN(ROUND(L54*O54,0)*M54,0)*Z54,"")</f>
        <v/>
      </c>
      <c r="AC54" s="487" t="e">
        <f aca="false">IFERROR(ROUNDDOWN(ROUNDDOWN(ROUND(L54*VLOOKUP(K54,【参考】数式用!$A$4:$F$57,MATCH("処遇改善加算Ⅳ",【参考】数式用!$C$3:$F$3,0)+2,0),0)*M54,0)*Z54*0.5,0), "")),0),0),0))</f>
        <v>#N/A</v>
      </c>
      <c r="AD54" s="488"/>
      <c r="AE54" s="489"/>
      <c r="AF54" s="489"/>
      <c r="AG54" s="490"/>
      <c r="AH54" s="491"/>
      <c r="AI54" s="492"/>
      <c r="AJ54" s="492"/>
      <c r="AK54" s="493" t="e">
        <f aca="false">IF(AND(N54&lt;&gt;"", OR(U54&lt;&gt;8,W54&lt;&gt;5)),"！算定期間の終わりが令和８年５月になっていません。令和８年６月以降については別シートに記載してください。",
 IF(AND(AN54="加算対象外",N54&lt;&gt;""),"このサービスは、令和８年４月・５月は処遇改善加算の対象ではありません。記入しないでください。",""))</f>
        <v>#N/A</v>
      </c>
      <c r="AL54" s="494" t="e">
        <f aca="false">IF(OR(N54="",AN54="加算対象外"),"",IF(OR(AND(COUNTIF(AP54,"未入力")&gt;0,AD54=""),AND(COUNTIF(AQ54,"未入力")&gt;0,AE54=""),AND(COUNTIF(AN54:BE54,"AF列に色付け")&gt;0,AF54=""),AND(COUNTIF(AN54:BE54,"AG列に色付け")&gt;0,OR(AG54="",AG54=0)),AND(COUNTIF(AN54:BE54,"AH列に色付け")&gt;0,AH54=""),AND(COUNTIF(AN54:BE54,"AI列に色付け")&gt;0,AI54=""),AND(COUNTIF(AN54:BE54,"AJ列に色付け")&gt;0,AJ54="")),"！記入が必要な欄（オレンジ色のセル）に空欄があります。空欄を埋めてください。",""))</f>
        <v>#N/A</v>
      </c>
      <c r="AM54" s="495"/>
      <c r="AN54" s="496" t="e">
        <f aca="false">IFERROR(VLOOKUP(K54,【参考】数式用!$A$2:$N$57,14,FALSE),"")))</f>
        <v>#N/A</v>
      </c>
      <c r="AO54" s="496" t="e">
        <f aca="false">IF(AND(K54&lt;&gt;"",AN54="加算対象"),"N列に色付け","")</f>
        <v>#N/A</v>
      </c>
      <c r="AP54" s="239" t="e">
        <f aca="false">IF(AND(AC54&lt;&gt;0,AC54&lt;&gt;"",AN54="加算対象"),IF(AD54="○","入力済","未入力"),"")</f>
        <v>#N/A</v>
      </c>
      <c r="AQ54" s="239" t="str">
        <f aca="false">IF(AND(N54&lt;&gt;"", AE54="",AN54="加算対象"), "未入力", "入力済")</f>
        <v>入力済</v>
      </c>
      <c r="AR54" s="496" t="e">
        <f aca="false">IF(AND(N54&lt;&gt;"", N54&lt;&gt;"処遇改善加算Ⅳ",AN54="加算対象"),"AF列に色付け","")</f>
        <v>#N/A</v>
      </c>
      <c r="AS54" s="239" t="str">
        <f aca="false">IF(AND(N54&lt;&gt;"", N54&lt;&gt;"処遇改善加算Ⅳ", AF54=""), "未入力", "入力済")</f>
        <v>入力済</v>
      </c>
      <c r="AT54" s="239" t="str">
        <f aca="false">IF(OR(N54="処遇改善加算Ⅰ",N54="処遇改善加算Ⅱ"),"対象","")</f>
        <v/>
      </c>
      <c r="AU54" s="239" t="e">
        <f aca="false">IF(AND(AN54="加算対象",N54&lt;&gt;"処遇改善加算Ⅲ",N54&lt;&gt;"処遇改善加算Ⅳ", N54&lt;&gt;"", AT54&lt;&gt;"対象外"), 1,"")</f>
        <v>#N/A</v>
      </c>
      <c r="AV54" s="496" t="e">
        <f aca="false">IF(AND(AU54=1, OR(AG54=0,AG54=""),AN54="加算対象"),"AH列に色付け","")</f>
        <v>#N/A</v>
      </c>
      <c r="AW54" s="496" t="str">
        <f aca="false">IF(AND($AU54=1,$AV54="AH列に色付け",OR($AG54="",$AH54="")),"未入力",IF(AND($AU54=1,$AV54="",$AG54=""),"未入力","入力済"))</f>
        <v>入力済</v>
      </c>
      <c r="AX54" s="239" t="e">
        <f aca="false">IFERROR(VLOOKUP(K54,【参考】数式用!$AR$3:$AS$49,2, FALSE), "")))</f>
        <v>#N/A</v>
      </c>
      <c r="AY54" s="496" t="e">
        <f aca="false">IF(AND(AN54="加算対象",N54="処遇改善加算Ⅰ"),"AI列に色付け","")</f>
        <v>#N/A</v>
      </c>
      <c r="AZ54" s="496" t="str">
        <f aca="false">IF(AND(N54="処遇改善加算Ⅰ", AI54=""), "未入力","入力済")</f>
        <v>入力済</v>
      </c>
      <c r="BA54" s="239" t="e">
        <f aca="false">IFERROR(VLOOKUP(K54,【参考】数式用!$AX$3:$AY$56, 2, FALSE), "")))</f>
        <v>#N/A</v>
      </c>
      <c r="BB54" s="496" t="str">
        <f aca="false">IF(COUNTIF(AE54:AH54,"*令和８年度特例要件を*")&gt;0,"AJ列に色付け","")</f>
        <v/>
      </c>
      <c r="BC54" s="497" t="str">
        <f aca="false">IF(AND(COUNTIF(AE54:AH54,"*令和８年度特例要件を*")&gt;0,AJ54=""), "未入力","入力済")</f>
        <v>入力済</v>
      </c>
      <c r="BD54" s="496" t="str">
        <f aca="false">IF(BB54="AJ列に色付け","入力必要","")</f>
        <v/>
      </c>
      <c r="BE54" s="496" t="str">
        <f aca="false">G54</f>
        <v/>
      </c>
      <c r="BF54" s="369"/>
      <c r="BG54" s="369"/>
      <c r="BH54" s="500" t="e">
        <f aca="false">VLOOKUP(K54,【参考】数式用!$A$2:$O$57,15,FALSE))</f>
        <v>#N/A</v>
      </c>
      <c r="BI54" s="369"/>
      <c r="BJ54" s="369"/>
      <c r="BK54" s="369"/>
      <c r="BL54" s="369"/>
      <c r="BM54" s="369"/>
      <c r="BN54" s="369"/>
      <c r="BO54" s="371"/>
    </row>
    <row r="55" s="385" customFormat="true" ht="109.5" hidden="false" customHeight="true" outlineLevel="0" collapsed="false">
      <c r="A55" s="475" t="n">
        <v>44</v>
      </c>
      <c r="B55" s="476" t="str">
        <f aca="false">IF(基本情報入力シート!B83="","",基本情報入力シート!B83)</f>
        <v/>
      </c>
      <c r="C55" s="476"/>
      <c r="D55" s="476"/>
      <c r="E55" s="476"/>
      <c r="F55" s="476"/>
      <c r="G55" s="477" t="str">
        <f aca="false">IF(基本情報入力シート!L83="", "", 基本情報入力シート!L83)</f>
        <v/>
      </c>
      <c r="H55" s="477" t="str">
        <f aca="false">IF(基本情報入力シート!Q83="", "", 基本情報入力シート!Q83)</f>
        <v/>
      </c>
      <c r="I55" s="477" t="str">
        <f aca="false">IF(基本情報入力シート!V83="", "", 基本情報入力シート!V83)</f>
        <v/>
      </c>
      <c r="J55" s="477" t="str">
        <f aca="false">IF(基本情報入力シート!W83="", "", 基本情報入力シート!W83)</f>
        <v/>
      </c>
      <c r="K55" s="477" t="str">
        <f aca="false">IF(基本情報入力シート!Z83="", "", 基本情報入力シート!Z83)</f>
        <v/>
      </c>
      <c r="L55" s="478" t="str">
        <f aca="false">IF(基本情報入力シート!AF83=0, "",基本情報入力シート!AF83)</f>
        <v/>
      </c>
      <c r="M55" s="479" t="e">
        <f aca="false">IF(基本情報入力シート!AG83="","",基本情報入力シート!AG83)</f>
        <v>#N/A</v>
      </c>
      <c r="N55" s="480"/>
      <c r="O55" s="481" t="e">
        <f aca="false">IFERROR(VLOOKUP(K55,【参考】数式用!$A$2:$F$57,MATCH(N55,【参考】数式用!$C$3:$F$3,0)+2,0),"")))</f>
        <v>#N/A</v>
      </c>
      <c r="P55" s="482" t="s">
        <v>179</v>
      </c>
      <c r="Q55" s="483"/>
      <c r="R55" s="484" t="s">
        <v>180</v>
      </c>
      <c r="S55" s="483"/>
      <c r="T55" s="484" t="s">
        <v>268</v>
      </c>
      <c r="U55" s="483"/>
      <c r="V55" s="484" t="s">
        <v>180</v>
      </c>
      <c r="W55" s="483"/>
      <c r="X55" s="484" t="s">
        <v>181</v>
      </c>
      <c r="Y55" s="484" t="s">
        <v>269</v>
      </c>
      <c r="Z55" s="484" t="str">
        <f aca="false">IF(Q55&gt;=1,(U55*12+W55)-(Q55*12+S55)+1,"")</f>
        <v/>
      </c>
      <c r="AA55" s="485" t="s">
        <v>270</v>
      </c>
      <c r="AB55" s="486" t="str">
        <f aca="false">IFERROR(ROUNDDOWN(ROUND(L55*O55,0)*M55,0)*Z55,"")</f>
        <v/>
      </c>
      <c r="AC55" s="487" t="e">
        <f aca="false">IFERROR(ROUNDDOWN(ROUNDDOWN(ROUND(L55*VLOOKUP(K55,【参考】数式用!$A$4:$F$57,MATCH("処遇改善加算Ⅳ",【参考】数式用!$C$3:$F$3,0)+2,0),0)*M55,0)*Z55*0.5,0), "")),0),0),0))</f>
        <v>#N/A</v>
      </c>
      <c r="AD55" s="488"/>
      <c r="AE55" s="489"/>
      <c r="AF55" s="489"/>
      <c r="AG55" s="490"/>
      <c r="AH55" s="491"/>
      <c r="AI55" s="492"/>
      <c r="AJ55" s="492"/>
      <c r="AK55" s="493" t="e">
        <f aca="false">IF(AND(N55&lt;&gt;"", OR(U55&lt;&gt;8,W55&lt;&gt;5)),"！算定期間の終わりが令和８年５月になっていません。令和８年６月以降については別シートに記載してください。",
 IF(AND(AN55="加算対象外",N55&lt;&gt;""),"このサービスは、令和８年４月・５月は処遇改善加算の対象ではありません。記入しないでください。",""))</f>
        <v>#N/A</v>
      </c>
      <c r="AL55" s="494" t="e">
        <f aca="false">IF(OR(N55="",AN55="加算対象外"),"",IF(OR(AND(COUNTIF(AP55,"未入力")&gt;0,AD55=""),AND(COUNTIF(AQ55,"未入力")&gt;0,AE55=""),AND(COUNTIF(AN55:BE55,"AF列に色付け")&gt;0,AF55=""),AND(COUNTIF(AN55:BE55,"AG列に色付け")&gt;0,OR(AG55="",AG55=0)),AND(COUNTIF(AN55:BE55,"AH列に色付け")&gt;0,AH55=""),AND(COUNTIF(AN55:BE55,"AI列に色付け")&gt;0,AI55=""),AND(COUNTIF(AN55:BE55,"AJ列に色付け")&gt;0,AJ55="")),"！記入が必要な欄（オレンジ色のセル）に空欄があります。空欄を埋めてください。",""))</f>
        <v>#N/A</v>
      </c>
      <c r="AM55" s="495"/>
      <c r="AN55" s="496" t="e">
        <f aca="false">IFERROR(VLOOKUP(K55,【参考】数式用!$A$2:$N$57,14,FALSE),"")))</f>
        <v>#N/A</v>
      </c>
      <c r="AO55" s="496" t="e">
        <f aca="false">IF(AND(K55&lt;&gt;"",AN55="加算対象"),"N列に色付け","")</f>
        <v>#N/A</v>
      </c>
      <c r="AP55" s="239" t="e">
        <f aca="false">IF(AND(AC55&lt;&gt;0,AC55&lt;&gt;"",AN55="加算対象"),IF(AD55="○","入力済","未入力"),"")</f>
        <v>#N/A</v>
      </c>
      <c r="AQ55" s="239" t="str">
        <f aca="false">IF(AND(N55&lt;&gt;"", AE55="",AN55="加算対象"), "未入力", "入力済")</f>
        <v>入力済</v>
      </c>
      <c r="AR55" s="496" t="e">
        <f aca="false">IF(AND(N55&lt;&gt;"", N55&lt;&gt;"処遇改善加算Ⅳ",AN55="加算対象"),"AF列に色付け","")</f>
        <v>#N/A</v>
      </c>
      <c r="AS55" s="239" t="str">
        <f aca="false">IF(AND(N55&lt;&gt;"", N55&lt;&gt;"処遇改善加算Ⅳ", AF55=""), "未入力", "入力済")</f>
        <v>入力済</v>
      </c>
      <c r="AT55" s="239" t="str">
        <f aca="false">IF(OR(N55="処遇改善加算Ⅰ",N55="処遇改善加算Ⅱ"),"対象","")</f>
        <v/>
      </c>
      <c r="AU55" s="239" t="e">
        <f aca="false">IF(AND(AN55="加算対象",N55&lt;&gt;"処遇改善加算Ⅲ",N55&lt;&gt;"処遇改善加算Ⅳ", N55&lt;&gt;"", AT55&lt;&gt;"対象外"), 1,"")</f>
        <v>#N/A</v>
      </c>
      <c r="AV55" s="496" t="e">
        <f aca="false">IF(AND(AU55=1, OR(AG55=0,AG55=""),AN55="加算対象"),"AH列に色付け","")</f>
        <v>#N/A</v>
      </c>
      <c r="AW55" s="496" t="str">
        <f aca="false">IF(AND($AU55=1,$AV55="AH列に色付け",OR($AG55="",$AH55="")),"未入力",IF(AND($AU55=1,$AV55="",$AG55=""),"未入力","入力済"))</f>
        <v>入力済</v>
      </c>
      <c r="AX55" s="239" t="e">
        <f aca="false">IFERROR(VLOOKUP(K55,【参考】数式用!$AR$3:$AS$49,2, FALSE), "")))</f>
        <v>#N/A</v>
      </c>
      <c r="AY55" s="496" t="e">
        <f aca="false">IF(AND(AN55="加算対象",N55="処遇改善加算Ⅰ"),"AI列に色付け","")</f>
        <v>#N/A</v>
      </c>
      <c r="AZ55" s="496" t="str">
        <f aca="false">IF(AND(N55="処遇改善加算Ⅰ", AI55=""), "未入力","入力済")</f>
        <v>入力済</v>
      </c>
      <c r="BA55" s="239" t="e">
        <f aca="false">IFERROR(VLOOKUP(K55,【参考】数式用!$AX$3:$AY$56, 2, FALSE), "")))</f>
        <v>#N/A</v>
      </c>
      <c r="BB55" s="496" t="str">
        <f aca="false">IF(COUNTIF(AE55:AH55,"*令和８年度特例要件を*")&gt;0,"AJ列に色付け","")</f>
        <v/>
      </c>
      <c r="BC55" s="497" t="str">
        <f aca="false">IF(AND(COUNTIF(AE55:AH55,"*令和８年度特例要件を*")&gt;0,AJ55=""), "未入力","入力済")</f>
        <v>入力済</v>
      </c>
      <c r="BD55" s="496" t="str">
        <f aca="false">IF(BB55="AJ列に色付け","入力必要","")</f>
        <v/>
      </c>
      <c r="BE55" s="496" t="str">
        <f aca="false">G55</f>
        <v/>
      </c>
      <c r="BF55" s="369"/>
      <c r="BG55" s="369"/>
      <c r="BH55" s="500" t="e">
        <f aca="false">VLOOKUP(K55,【参考】数式用!$A$2:$O$57,15,FALSE))</f>
        <v>#N/A</v>
      </c>
      <c r="BI55" s="369"/>
      <c r="BJ55" s="369"/>
      <c r="BK55" s="369"/>
      <c r="BL55" s="369"/>
      <c r="BM55" s="369"/>
      <c r="BN55" s="369"/>
      <c r="BO55" s="371"/>
    </row>
    <row r="56" s="385" customFormat="true" ht="109.5" hidden="false" customHeight="true" outlineLevel="0" collapsed="false">
      <c r="A56" s="475" t="n">
        <v>45</v>
      </c>
      <c r="B56" s="476" t="str">
        <f aca="false">IF(基本情報入力シート!B84="","",基本情報入力シート!B84)</f>
        <v/>
      </c>
      <c r="C56" s="476"/>
      <c r="D56" s="476"/>
      <c r="E56" s="476"/>
      <c r="F56" s="476"/>
      <c r="G56" s="477" t="str">
        <f aca="false">IF(基本情報入力シート!L84="", "", 基本情報入力シート!L84)</f>
        <v/>
      </c>
      <c r="H56" s="477" t="str">
        <f aca="false">IF(基本情報入力シート!Q84="", "", 基本情報入力シート!Q84)</f>
        <v/>
      </c>
      <c r="I56" s="477" t="str">
        <f aca="false">IF(基本情報入力シート!V84="", "", 基本情報入力シート!V84)</f>
        <v/>
      </c>
      <c r="J56" s="477" t="str">
        <f aca="false">IF(基本情報入力シート!W84="", "", 基本情報入力シート!W84)</f>
        <v/>
      </c>
      <c r="K56" s="477" t="str">
        <f aca="false">IF(基本情報入力シート!Z84="", "", 基本情報入力シート!Z84)</f>
        <v/>
      </c>
      <c r="L56" s="478" t="str">
        <f aca="false">IF(基本情報入力シート!AF84=0, "",基本情報入力シート!AF84)</f>
        <v/>
      </c>
      <c r="M56" s="479" t="e">
        <f aca="false">IF(基本情報入力シート!AG84="","",基本情報入力シート!AG84)</f>
        <v>#N/A</v>
      </c>
      <c r="N56" s="480"/>
      <c r="O56" s="481" t="e">
        <f aca="false">IFERROR(VLOOKUP(K56,【参考】数式用!$A$2:$F$57,MATCH(N56,【参考】数式用!$C$3:$F$3,0)+2,0),"")))</f>
        <v>#N/A</v>
      </c>
      <c r="P56" s="482" t="s">
        <v>179</v>
      </c>
      <c r="Q56" s="483"/>
      <c r="R56" s="484" t="s">
        <v>180</v>
      </c>
      <c r="S56" s="483"/>
      <c r="T56" s="484" t="s">
        <v>268</v>
      </c>
      <c r="U56" s="483"/>
      <c r="V56" s="484" t="s">
        <v>180</v>
      </c>
      <c r="W56" s="483"/>
      <c r="X56" s="484" t="s">
        <v>181</v>
      </c>
      <c r="Y56" s="484" t="s">
        <v>269</v>
      </c>
      <c r="Z56" s="484" t="str">
        <f aca="false">IF(Q56&gt;=1,(U56*12+W56)-(Q56*12+S56)+1,"")</f>
        <v/>
      </c>
      <c r="AA56" s="485" t="s">
        <v>270</v>
      </c>
      <c r="AB56" s="486" t="str">
        <f aca="false">IFERROR(ROUNDDOWN(ROUND(L56*O56,0)*M56,0)*Z56,"")</f>
        <v/>
      </c>
      <c r="AC56" s="487" t="e">
        <f aca="false">IFERROR(ROUNDDOWN(ROUNDDOWN(ROUND(L56*VLOOKUP(K56,【参考】数式用!$A$4:$F$57,MATCH("処遇改善加算Ⅳ",【参考】数式用!$C$3:$F$3,0)+2,0),0)*M56,0)*Z56*0.5,0), "")),0),0),0))</f>
        <v>#N/A</v>
      </c>
      <c r="AD56" s="488"/>
      <c r="AE56" s="489"/>
      <c r="AF56" s="489"/>
      <c r="AG56" s="490"/>
      <c r="AH56" s="491"/>
      <c r="AI56" s="492"/>
      <c r="AJ56" s="492"/>
      <c r="AK56" s="493" t="e">
        <f aca="false">IF(AND(N56&lt;&gt;"", OR(U56&lt;&gt;8,W56&lt;&gt;5)),"！算定期間の終わりが令和８年５月になっていません。令和８年６月以降については別シートに記載してください。",
 IF(AND(AN56="加算対象外",N56&lt;&gt;""),"このサービスは、令和８年４月・５月は処遇改善加算の対象ではありません。記入しないでください。",""))</f>
        <v>#N/A</v>
      </c>
      <c r="AL56" s="494" t="e">
        <f aca="false">IF(OR(N56="",AN56="加算対象外"),"",IF(OR(AND(COUNTIF(AP56,"未入力")&gt;0,AD56=""),AND(COUNTIF(AQ56,"未入力")&gt;0,AE56=""),AND(COUNTIF(AN56:BE56,"AF列に色付け")&gt;0,AF56=""),AND(COUNTIF(AN56:BE56,"AG列に色付け")&gt;0,OR(AG56="",AG56=0)),AND(COUNTIF(AN56:BE56,"AH列に色付け")&gt;0,AH56=""),AND(COUNTIF(AN56:BE56,"AI列に色付け")&gt;0,AI56=""),AND(COUNTIF(AN56:BE56,"AJ列に色付け")&gt;0,AJ56="")),"！記入が必要な欄（オレンジ色のセル）に空欄があります。空欄を埋めてください。",""))</f>
        <v>#N/A</v>
      </c>
      <c r="AM56" s="495"/>
      <c r="AN56" s="496" t="e">
        <f aca="false">IFERROR(VLOOKUP(K56,【参考】数式用!$A$2:$N$57,14,FALSE),"")))</f>
        <v>#N/A</v>
      </c>
      <c r="AO56" s="496" t="e">
        <f aca="false">IF(AND(K56&lt;&gt;"",AN56="加算対象"),"N列に色付け","")</f>
        <v>#N/A</v>
      </c>
      <c r="AP56" s="239" t="e">
        <f aca="false">IF(AND(AC56&lt;&gt;0,AC56&lt;&gt;"",AN56="加算対象"),IF(AD56="○","入力済","未入力"),"")</f>
        <v>#N/A</v>
      </c>
      <c r="AQ56" s="239" t="str">
        <f aca="false">IF(AND(N56&lt;&gt;"", AE56="",AN56="加算対象"), "未入力", "入力済")</f>
        <v>入力済</v>
      </c>
      <c r="AR56" s="496" t="e">
        <f aca="false">IF(AND(N56&lt;&gt;"", N56&lt;&gt;"処遇改善加算Ⅳ",AN56="加算対象"),"AF列に色付け","")</f>
        <v>#N/A</v>
      </c>
      <c r="AS56" s="239" t="str">
        <f aca="false">IF(AND(N56&lt;&gt;"", N56&lt;&gt;"処遇改善加算Ⅳ", AF56=""), "未入力", "入力済")</f>
        <v>入力済</v>
      </c>
      <c r="AT56" s="239" t="str">
        <f aca="false">IF(OR(N56="処遇改善加算Ⅰ",N56="処遇改善加算Ⅱ"),"対象","")</f>
        <v/>
      </c>
      <c r="AU56" s="239" t="e">
        <f aca="false">IF(AND(AN56="加算対象",N56&lt;&gt;"処遇改善加算Ⅲ",N56&lt;&gt;"処遇改善加算Ⅳ", N56&lt;&gt;"", AT56&lt;&gt;"対象外"), 1,"")</f>
        <v>#N/A</v>
      </c>
      <c r="AV56" s="496" t="e">
        <f aca="false">IF(AND(AU56=1, OR(AG56=0,AG56=""),AN56="加算対象"),"AH列に色付け","")</f>
        <v>#N/A</v>
      </c>
      <c r="AW56" s="496" t="str">
        <f aca="false">IF(AND($AU56=1,$AV56="AH列に色付け",OR($AG56="",$AH56="")),"未入力",IF(AND($AU56=1,$AV56="",$AG56=""),"未入力","入力済"))</f>
        <v>入力済</v>
      </c>
      <c r="AX56" s="239" t="e">
        <f aca="false">IFERROR(VLOOKUP(K56,【参考】数式用!$AR$3:$AS$49,2, FALSE), "")))</f>
        <v>#N/A</v>
      </c>
      <c r="AY56" s="496" t="e">
        <f aca="false">IF(AND(AN56="加算対象",N56="処遇改善加算Ⅰ"),"AI列に色付け","")</f>
        <v>#N/A</v>
      </c>
      <c r="AZ56" s="496" t="str">
        <f aca="false">IF(AND(N56="処遇改善加算Ⅰ", AI56=""), "未入力","入力済")</f>
        <v>入力済</v>
      </c>
      <c r="BA56" s="239" t="e">
        <f aca="false">IFERROR(VLOOKUP(K56,【参考】数式用!$AX$3:$AY$56, 2, FALSE), "")))</f>
        <v>#N/A</v>
      </c>
      <c r="BB56" s="496" t="str">
        <f aca="false">IF(COUNTIF(AE56:AH56,"*令和８年度特例要件を*")&gt;0,"AJ列に色付け","")</f>
        <v/>
      </c>
      <c r="BC56" s="497" t="str">
        <f aca="false">IF(AND(COUNTIF(AE56:AH56,"*令和８年度特例要件を*")&gt;0,AJ56=""), "未入力","入力済")</f>
        <v>入力済</v>
      </c>
      <c r="BD56" s="496" t="str">
        <f aca="false">IF(BB56="AJ列に色付け","入力必要","")</f>
        <v/>
      </c>
      <c r="BE56" s="496" t="str">
        <f aca="false">G56</f>
        <v/>
      </c>
      <c r="BF56" s="369"/>
      <c r="BG56" s="369"/>
      <c r="BH56" s="500" t="e">
        <f aca="false">VLOOKUP(K56,【参考】数式用!$A$2:$O$57,15,FALSE))</f>
        <v>#N/A</v>
      </c>
      <c r="BI56" s="369"/>
      <c r="BJ56" s="369"/>
      <c r="BK56" s="369"/>
      <c r="BL56" s="369"/>
      <c r="BM56" s="369"/>
      <c r="BN56" s="369"/>
      <c r="BO56" s="371"/>
    </row>
    <row r="57" s="385" customFormat="true" ht="109.5" hidden="false" customHeight="true" outlineLevel="0" collapsed="false">
      <c r="A57" s="475" t="n">
        <v>46</v>
      </c>
      <c r="B57" s="476" t="str">
        <f aca="false">IF(基本情報入力シート!B85="","",基本情報入力シート!B85)</f>
        <v/>
      </c>
      <c r="C57" s="476"/>
      <c r="D57" s="476"/>
      <c r="E57" s="476"/>
      <c r="F57" s="476"/>
      <c r="G57" s="477" t="str">
        <f aca="false">IF(基本情報入力シート!L85="", "", 基本情報入力シート!L85)</f>
        <v/>
      </c>
      <c r="H57" s="477" t="str">
        <f aca="false">IF(基本情報入力シート!Q85="", "", 基本情報入力シート!Q85)</f>
        <v/>
      </c>
      <c r="I57" s="477" t="str">
        <f aca="false">IF(基本情報入力シート!V85="", "", 基本情報入力シート!V85)</f>
        <v/>
      </c>
      <c r="J57" s="477" t="str">
        <f aca="false">IF(基本情報入力シート!W85="", "", 基本情報入力シート!W85)</f>
        <v/>
      </c>
      <c r="K57" s="477" t="str">
        <f aca="false">IF(基本情報入力シート!Z85="", "", 基本情報入力シート!Z85)</f>
        <v/>
      </c>
      <c r="L57" s="478" t="str">
        <f aca="false">IF(基本情報入力シート!AF85=0, "",基本情報入力シート!AF85)</f>
        <v/>
      </c>
      <c r="M57" s="479" t="e">
        <f aca="false">IF(基本情報入力シート!AG85="","",基本情報入力シート!AG85)</f>
        <v>#N/A</v>
      </c>
      <c r="N57" s="480"/>
      <c r="O57" s="481" t="e">
        <f aca="false">IFERROR(VLOOKUP(K57,【参考】数式用!$A$2:$F$57,MATCH(N57,【参考】数式用!$C$3:$F$3,0)+2,0),"")))</f>
        <v>#N/A</v>
      </c>
      <c r="P57" s="482" t="s">
        <v>179</v>
      </c>
      <c r="Q57" s="483"/>
      <c r="R57" s="484" t="s">
        <v>180</v>
      </c>
      <c r="S57" s="483"/>
      <c r="T57" s="484" t="s">
        <v>268</v>
      </c>
      <c r="U57" s="483"/>
      <c r="V57" s="484" t="s">
        <v>180</v>
      </c>
      <c r="W57" s="483"/>
      <c r="X57" s="484" t="s">
        <v>181</v>
      </c>
      <c r="Y57" s="484" t="s">
        <v>269</v>
      </c>
      <c r="Z57" s="484" t="str">
        <f aca="false">IF(Q57&gt;=1,(U57*12+W57)-(Q57*12+S57)+1,"")</f>
        <v/>
      </c>
      <c r="AA57" s="485" t="s">
        <v>270</v>
      </c>
      <c r="AB57" s="486" t="str">
        <f aca="false">IFERROR(ROUNDDOWN(ROUND(L57*O57,0)*M57,0)*Z57,"")</f>
        <v/>
      </c>
      <c r="AC57" s="487" t="e">
        <f aca="false">IFERROR(ROUNDDOWN(ROUNDDOWN(ROUND(L57*VLOOKUP(K57,【参考】数式用!$A$4:$F$57,MATCH("処遇改善加算Ⅳ",【参考】数式用!$C$3:$F$3,0)+2,0),0)*M57,0)*Z57*0.5,0), "")),0),0),0))</f>
        <v>#N/A</v>
      </c>
      <c r="AD57" s="488"/>
      <c r="AE57" s="489"/>
      <c r="AF57" s="489"/>
      <c r="AG57" s="490"/>
      <c r="AH57" s="491"/>
      <c r="AI57" s="492"/>
      <c r="AJ57" s="492"/>
      <c r="AK57" s="493" t="e">
        <f aca="false">IF(AND(N57&lt;&gt;"", OR(U57&lt;&gt;8,W57&lt;&gt;5)),"！算定期間の終わりが令和８年５月になっていません。令和８年６月以降については別シートに記載してください。",
 IF(AND(AN57="加算対象外",N57&lt;&gt;""),"このサービスは、令和８年４月・５月は処遇改善加算の対象ではありません。記入しないでください。",""))</f>
        <v>#N/A</v>
      </c>
      <c r="AL57" s="494" t="e">
        <f aca="false">IF(OR(N57="",AN57="加算対象外"),"",IF(OR(AND(COUNTIF(AP57,"未入力")&gt;0,AD57=""),AND(COUNTIF(AQ57,"未入力")&gt;0,AE57=""),AND(COUNTIF(AN57:BE57,"AF列に色付け")&gt;0,AF57=""),AND(COUNTIF(AN57:BE57,"AG列に色付け")&gt;0,OR(AG57="",AG57=0)),AND(COUNTIF(AN57:BE57,"AH列に色付け")&gt;0,AH57=""),AND(COUNTIF(AN57:BE57,"AI列に色付け")&gt;0,AI57=""),AND(COUNTIF(AN57:BE57,"AJ列に色付け")&gt;0,AJ57="")),"！記入が必要な欄（オレンジ色のセル）に空欄があります。空欄を埋めてください。",""))</f>
        <v>#N/A</v>
      </c>
      <c r="AM57" s="495"/>
      <c r="AN57" s="496" t="e">
        <f aca="false">IFERROR(VLOOKUP(K57,【参考】数式用!$A$2:$N$57,14,FALSE),"")))</f>
        <v>#N/A</v>
      </c>
      <c r="AO57" s="496" t="e">
        <f aca="false">IF(AND(K57&lt;&gt;"",AN57="加算対象"),"N列に色付け","")</f>
        <v>#N/A</v>
      </c>
      <c r="AP57" s="239" t="e">
        <f aca="false">IF(AND(AC57&lt;&gt;0,AC57&lt;&gt;"",AN57="加算対象"),IF(AD57="○","入力済","未入力"),"")</f>
        <v>#N/A</v>
      </c>
      <c r="AQ57" s="239" t="str">
        <f aca="false">IF(AND(N57&lt;&gt;"", AE57="",AN57="加算対象"), "未入力", "入力済")</f>
        <v>入力済</v>
      </c>
      <c r="AR57" s="496" t="e">
        <f aca="false">IF(AND(N57&lt;&gt;"", N57&lt;&gt;"処遇改善加算Ⅳ",AN57="加算対象"),"AF列に色付け","")</f>
        <v>#N/A</v>
      </c>
      <c r="AS57" s="239" t="str">
        <f aca="false">IF(AND(N57&lt;&gt;"", N57&lt;&gt;"処遇改善加算Ⅳ", AF57=""), "未入力", "入力済")</f>
        <v>入力済</v>
      </c>
      <c r="AT57" s="239" t="str">
        <f aca="false">IF(OR(N57="処遇改善加算Ⅰ",N57="処遇改善加算Ⅱ"),"対象","")</f>
        <v/>
      </c>
      <c r="AU57" s="239" t="e">
        <f aca="false">IF(AND(AN57="加算対象",N57&lt;&gt;"処遇改善加算Ⅲ",N57&lt;&gt;"処遇改善加算Ⅳ", N57&lt;&gt;"", AT57&lt;&gt;"対象外"), 1,"")</f>
        <v>#N/A</v>
      </c>
      <c r="AV57" s="496" t="e">
        <f aca="false">IF(AND(AU57=1, OR(AG57=0,AG57=""),AN57="加算対象"),"AH列に色付け","")</f>
        <v>#N/A</v>
      </c>
      <c r="AW57" s="496" t="str">
        <f aca="false">IF(AND($AU57=1,$AV57="AH列に色付け",OR($AG57="",$AH57="")),"未入力",IF(AND($AU57=1,$AV57="",$AG57=""),"未入力","入力済"))</f>
        <v>入力済</v>
      </c>
      <c r="AX57" s="239" t="e">
        <f aca="false">IFERROR(VLOOKUP(K57,【参考】数式用!$AR$3:$AS$49,2, FALSE), "")))</f>
        <v>#N/A</v>
      </c>
      <c r="AY57" s="496" t="e">
        <f aca="false">IF(AND(AN57="加算対象",N57="処遇改善加算Ⅰ"),"AI列に色付け","")</f>
        <v>#N/A</v>
      </c>
      <c r="AZ57" s="496" t="str">
        <f aca="false">IF(AND(N57="処遇改善加算Ⅰ", AI57=""), "未入力","入力済")</f>
        <v>入力済</v>
      </c>
      <c r="BA57" s="239" t="e">
        <f aca="false">IFERROR(VLOOKUP(K57,【参考】数式用!$AX$3:$AY$56, 2, FALSE), "")))</f>
        <v>#N/A</v>
      </c>
      <c r="BB57" s="496" t="str">
        <f aca="false">IF(COUNTIF(AE57:AH57,"*令和８年度特例要件を*")&gt;0,"AJ列に色付け","")</f>
        <v/>
      </c>
      <c r="BC57" s="497" t="str">
        <f aca="false">IF(AND(COUNTIF(AE57:AH57,"*令和８年度特例要件を*")&gt;0,AJ57=""), "未入力","入力済")</f>
        <v>入力済</v>
      </c>
      <c r="BD57" s="496" t="str">
        <f aca="false">IF(BB57="AJ列に色付け","入力必要","")</f>
        <v/>
      </c>
      <c r="BE57" s="496" t="str">
        <f aca="false">G57</f>
        <v/>
      </c>
      <c r="BF57" s="369"/>
      <c r="BG57" s="369"/>
      <c r="BH57" s="500" t="e">
        <f aca="false">VLOOKUP(K57,【参考】数式用!$A$2:$O$57,15,FALSE))</f>
        <v>#N/A</v>
      </c>
      <c r="BI57" s="369"/>
      <c r="BJ57" s="369"/>
      <c r="BK57" s="369"/>
      <c r="BL57" s="369"/>
      <c r="BM57" s="369"/>
      <c r="BN57" s="369"/>
      <c r="BO57" s="371"/>
    </row>
    <row r="58" s="385" customFormat="true" ht="109.5" hidden="false" customHeight="true" outlineLevel="0" collapsed="false">
      <c r="A58" s="475" t="n">
        <v>47</v>
      </c>
      <c r="B58" s="476" t="str">
        <f aca="false">IF(基本情報入力シート!B86="","",基本情報入力シート!B86)</f>
        <v/>
      </c>
      <c r="C58" s="476"/>
      <c r="D58" s="476"/>
      <c r="E58" s="476"/>
      <c r="F58" s="476"/>
      <c r="G58" s="477" t="str">
        <f aca="false">IF(基本情報入力シート!L86="", "", 基本情報入力シート!L86)</f>
        <v/>
      </c>
      <c r="H58" s="477" t="str">
        <f aca="false">IF(基本情報入力シート!Q86="", "", 基本情報入力シート!Q86)</f>
        <v/>
      </c>
      <c r="I58" s="477" t="str">
        <f aca="false">IF(基本情報入力シート!V86="", "", 基本情報入力シート!V86)</f>
        <v/>
      </c>
      <c r="J58" s="477" t="str">
        <f aca="false">IF(基本情報入力シート!W86="", "", 基本情報入力シート!W86)</f>
        <v/>
      </c>
      <c r="K58" s="477" t="str">
        <f aca="false">IF(基本情報入力シート!Z86="", "", 基本情報入力シート!Z86)</f>
        <v/>
      </c>
      <c r="L58" s="478" t="str">
        <f aca="false">IF(基本情報入力シート!AF86=0, "",基本情報入力シート!AF86)</f>
        <v/>
      </c>
      <c r="M58" s="479" t="e">
        <f aca="false">IF(基本情報入力シート!AG86="","",基本情報入力シート!AG86)</f>
        <v>#N/A</v>
      </c>
      <c r="N58" s="480"/>
      <c r="O58" s="481" t="e">
        <f aca="false">IFERROR(VLOOKUP(K58,【参考】数式用!$A$2:$F$57,MATCH(N58,【参考】数式用!$C$3:$F$3,0)+2,0),"")))</f>
        <v>#N/A</v>
      </c>
      <c r="P58" s="482" t="s">
        <v>179</v>
      </c>
      <c r="Q58" s="483"/>
      <c r="R58" s="484" t="s">
        <v>180</v>
      </c>
      <c r="S58" s="483"/>
      <c r="T58" s="484" t="s">
        <v>268</v>
      </c>
      <c r="U58" s="483"/>
      <c r="V58" s="484" t="s">
        <v>180</v>
      </c>
      <c r="W58" s="483"/>
      <c r="X58" s="484" t="s">
        <v>181</v>
      </c>
      <c r="Y58" s="484" t="s">
        <v>269</v>
      </c>
      <c r="Z58" s="484" t="str">
        <f aca="false">IF(Q58&gt;=1,(U58*12+W58)-(Q58*12+S58)+1,"")</f>
        <v/>
      </c>
      <c r="AA58" s="485" t="s">
        <v>270</v>
      </c>
      <c r="AB58" s="486" t="str">
        <f aca="false">IFERROR(ROUNDDOWN(ROUND(L58*O58,0)*M58,0)*Z58,"")</f>
        <v/>
      </c>
      <c r="AC58" s="487" t="e">
        <f aca="false">IFERROR(ROUNDDOWN(ROUNDDOWN(ROUND(L58*VLOOKUP(K58,【参考】数式用!$A$4:$F$57,MATCH("処遇改善加算Ⅳ",【参考】数式用!$C$3:$F$3,0)+2,0),0)*M58,0)*Z58*0.5,0), "")),0),0),0))</f>
        <v>#N/A</v>
      </c>
      <c r="AD58" s="488"/>
      <c r="AE58" s="489"/>
      <c r="AF58" s="489"/>
      <c r="AG58" s="490"/>
      <c r="AH58" s="491"/>
      <c r="AI58" s="492"/>
      <c r="AJ58" s="492"/>
      <c r="AK58" s="493" t="e">
        <f aca="false">IF(AND(N58&lt;&gt;"", OR(U58&lt;&gt;8,W58&lt;&gt;5)),"！算定期間の終わりが令和８年５月になっていません。令和８年６月以降については別シートに記載してください。",
 IF(AND(AN58="加算対象外",N58&lt;&gt;""),"このサービスは、令和８年４月・５月は処遇改善加算の対象ではありません。記入しないでください。",""))</f>
        <v>#N/A</v>
      </c>
      <c r="AL58" s="494" t="e">
        <f aca="false">IF(OR(N58="",AN58="加算対象外"),"",IF(OR(AND(COUNTIF(AP58,"未入力")&gt;0,AD58=""),AND(COUNTIF(AQ58,"未入力")&gt;0,AE58=""),AND(COUNTIF(AN58:BE58,"AF列に色付け")&gt;0,AF58=""),AND(COUNTIF(AN58:BE58,"AG列に色付け")&gt;0,OR(AG58="",AG58=0)),AND(COUNTIF(AN58:BE58,"AH列に色付け")&gt;0,AH58=""),AND(COUNTIF(AN58:BE58,"AI列に色付け")&gt;0,AI58=""),AND(COUNTIF(AN58:BE58,"AJ列に色付け")&gt;0,AJ58="")),"！記入が必要な欄（オレンジ色のセル）に空欄があります。空欄を埋めてください。",""))</f>
        <v>#N/A</v>
      </c>
      <c r="AM58" s="495"/>
      <c r="AN58" s="496" t="e">
        <f aca="false">IFERROR(VLOOKUP(K58,【参考】数式用!$A$2:$N$57,14,FALSE),"")))</f>
        <v>#N/A</v>
      </c>
      <c r="AO58" s="496" t="e">
        <f aca="false">IF(AND(K58&lt;&gt;"",AN58="加算対象"),"N列に色付け","")</f>
        <v>#N/A</v>
      </c>
      <c r="AP58" s="239" t="e">
        <f aca="false">IF(AND(AC58&lt;&gt;0,AC58&lt;&gt;"",AN58="加算対象"),IF(AD58="○","入力済","未入力"),"")</f>
        <v>#N/A</v>
      </c>
      <c r="AQ58" s="239" t="str">
        <f aca="false">IF(AND(N58&lt;&gt;"", AE58="",AN58="加算対象"), "未入力", "入力済")</f>
        <v>入力済</v>
      </c>
      <c r="AR58" s="496" t="e">
        <f aca="false">IF(AND(N58&lt;&gt;"", N58&lt;&gt;"処遇改善加算Ⅳ",AN58="加算対象"),"AF列に色付け","")</f>
        <v>#N/A</v>
      </c>
      <c r="AS58" s="239" t="str">
        <f aca="false">IF(AND(N58&lt;&gt;"", N58&lt;&gt;"処遇改善加算Ⅳ", AF58=""), "未入力", "入力済")</f>
        <v>入力済</v>
      </c>
      <c r="AT58" s="239" t="str">
        <f aca="false">IF(OR(N58="処遇改善加算Ⅰ",N58="処遇改善加算Ⅱ"),"対象","")</f>
        <v/>
      </c>
      <c r="AU58" s="239" t="e">
        <f aca="false">IF(AND(AN58="加算対象",N58&lt;&gt;"処遇改善加算Ⅲ",N58&lt;&gt;"処遇改善加算Ⅳ", N58&lt;&gt;"", AT58&lt;&gt;"対象外"), 1,"")</f>
        <v>#N/A</v>
      </c>
      <c r="AV58" s="496" t="e">
        <f aca="false">IF(AND(AU58=1, OR(AG58=0,AG58=""),AN58="加算対象"),"AH列に色付け","")</f>
        <v>#N/A</v>
      </c>
      <c r="AW58" s="496" t="str">
        <f aca="false">IF(AND($AU58=1,$AV58="AH列に色付け",OR($AG58="",$AH58="")),"未入力",IF(AND($AU58=1,$AV58="",$AG58=""),"未入力","入力済"))</f>
        <v>入力済</v>
      </c>
      <c r="AX58" s="239" t="e">
        <f aca="false">IFERROR(VLOOKUP(K58,【参考】数式用!$AR$3:$AS$49,2, FALSE), "")))</f>
        <v>#N/A</v>
      </c>
      <c r="AY58" s="496" t="e">
        <f aca="false">IF(AND(AN58="加算対象",N58="処遇改善加算Ⅰ"),"AI列に色付け","")</f>
        <v>#N/A</v>
      </c>
      <c r="AZ58" s="496" t="str">
        <f aca="false">IF(AND(N58="処遇改善加算Ⅰ", AI58=""), "未入力","入力済")</f>
        <v>入力済</v>
      </c>
      <c r="BA58" s="239" t="e">
        <f aca="false">IFERROR(VLOOKUP(K58,【参考】数式用!$AX$3:$AY$56, 2, FALSE), "")))</f>
        <v>#N/A</v>
      </c>
      <c r="BB58" s="496" t="str">
        <f aca="false">IF(COUNTIF(AE58:AH58,"*令和８年度特例要件を*")&gt;0,"AJ列に色付け","")</f>
        <v/>
      </c>
      <c r="BC58" s="497" t="str">
        <f aca="false">IF(AND(COUNTIF(AE58:AH58,"*令和８年度特例要件を*")&gt;0,AJ58=""), "未入力","入力済")</f>
        <v>入力済</v>
      </c>
      <c r="BD58" s="496" t="str">
        <f aca="false">IF(BB58="AJ列に色付け","入力必要","")</f>
        <v/>
      </c>
      <c r="BE58" s="496" t="str">
        <f aca="false">G58</f>
        <v/>
      </c>
      <c r="BF58" s="369"/>
      <c r="BG58" s="369"/>
      <c r="BH58" s="500" t="e">
        <f aca="false">VLOOKUP(K58,【参考】数式用!$A$2:$O$57,15,FALSE))</f>
        <v>#N/A</v>
      </c>
      <c r="BI58" s="369"/>
      <c r="BJ58" s="369"/>
      <c r="BK58" s="369"/>
      <c r="BL58" s="369"/>
      <c r="BM58" s="369"/>
      <c r="BN58" s="369"/>
      <c r="BO58" s="371"/>
    </row>
    <row r="59" s="385" customFormat="true" ht="109.5" hidden="false" customHeight="true" outlineLevel="0" collapsed="false">
      <c r="A59" s="475" t="n">
        <v>48</v>
      </c>
      <c r="B59" s="476" t="str">
        <f aca="false">IF(基本情報入力シート!B87="","",基本情報入力シート!B87)</f>
        <v/>
      </c>
      <c r="C59" s="476"/>
      <c r="D59" s="476"/>
      <c r="E59" s="476"/>
      <c r="F59" s="476"/>
      <c r="G59" s="477" t="str">
        <f aca="false">IF(基本情報入力シート!L87="", "", 基本情報入力シート!L87)</f>
        <v/>
      </c>
      <c r="H59" s="477" t="str">
        <f aca="false">IF(基本情報入力シート!Q87="", "", 基本情報入力シート!Q87)</f>
        <v/>
      </c>
      <c r="I59" s="477" t="str">
        <f aca="false">IF(基本情報入力シート!V87="", "", 基本情報入力シート!V87)</f>
        <v/>
      </c>
      <c r="J59" s="477" t="str">
        <f aca="false">IF(基本情報入力シート!W87="", "", 基本情報入力シート!W87)</f>
        <v/>
      </c>
      <c r="K59" s="477" t="str">
        <f aca="false">IF(基本情報入力シート!Z87="", "", 基本情報入力シート!Z87)</f>
        <v/>
      </c>
      <c r="L59" s="478" t="str">
        <f aca="false">IF(基本情報入力シート!AF87=0, "",基本情報入力シート!AF87)</f>
        <v/>
      </c>
      <c r="M59" s="479" t="e">
        <f aca="false">IF(基本情報入力シート!AG87="","",基本情報入力シート!AG87)</f>
        <v>#N/A</v>
      </c>
      <c r="N59" s="480"/>
      <c r="O59" s="481" t="e">
        <f aca="false">IFERROR(VLOOKUP(K59,【参考】数式用!$A$2:$F$57,MATCH(N59,【参考】数式用!$C$3:$F$3,0)+2,0),"")))</f>
        <v>#N/A</v>
      </c>
      <c r="P59" s="482" t="s">
        <v>179</v>
      </c>
      <c r="Q59" s="483"/>
      <c r="R59" s="484" t="s">
        <v>180</v>
      </c>
      <c r="S59" s="483"/>
      <c r="T59" s="484" t="s">
        <v>268</v>
      </c>
      <c r="U59" s="483"/>
      <c r="V59" s="484" t="s">
        <v>180</v>
      </c>
      <c r="W59" s="483"/>
      <c r="X59" s="484" t="s">
        <v>181</v>
      </c>
      <c r="Y59" s="484" t="s">
        <v>269</v>
      </c>
      <c r="Z59" s="484" t="str">
        <f aca="false">IF(Q59&gt;=1,(U59*12+W59)-(Q59*12+S59)+1,"")</f>
        <v/>
      </c>
      <c r="AA59" s="485" t="s">
        <v>270</v>
      </c>
      <c r="AB59" s="486" t="str">
        <f aca="false">IFERROR(ROUNDDOWN(ROUND(L59*O59,0)*M59,0)*Z59,"")</f>
        <v/>
      </c>
      <c r="AC59" s="487" t="e">
        <f aca="false">IFERROR(ROUNDDOWN(ROUNDDOWN(ROUND(L59*VLOOKUP(K59,【参考】数式用!$A$4:$F$57,MATCH("処遇改善加算Ⅳ",【参考】数式用!$C$3:$F$3,0)+2,0),0)*M59,0)*Z59*0.5,0), "")),0),0),0))</f>
        <v>#N/A</v>
      </c>
      <c r="AD59" s="488"/>
      <c r="AE59" s="489"/>
      <c r="AF59" s="489"/>
      <c r="AG59" s="490"/>
      <c r="AH59" s="491"/>
      <c r="AI59" s="492"/>
      <c r="AJ59" s="492"/>
      <c r="AK59" s="493" t="e">
        <f aca="false">IF(AND(N59&lt;&gt;"", OR(U59&lt;&gt;8,W59&lt;&gt;5)),"！算定期間の終わりが令和８年５月になっていません。令和８年６月以降については別シートに記載してください。",
 IF(AND(AN59="加算対象外",N59&lt;&gt;""),"このサービスは、令和８年４月・５月は処遇改善加算の対象ではありません。記入しないでください。",""))</f>
        <v>#N/A</v>
      </c>
      <c r="AL59" s="494" t="e">
        <f aca="false">IF(OR(N59="",AN59="加算対象外"),"",IF(OR(AND(COUNTIF(AP59,"未入力")&gt;0,AD59=""),AND(COUNTIF(AQ59,"未入力")&gt;0,AE59=""),AND(COUNTIF(AN59:BE59,"AF列に色付け")&gt;0,AF59=""),AND(COUNTIF(AN59:BE59,"AG列に色付け")&gt;0,OR(AG59="",AG59=0)),AND(COUNTIF(AN59:BE59,"AH列に色付け")&gt;0,AH59=""),AND(COUNTIF(AN59:BE59,"AI列に色付け")&gt;0,AI59=""),AND(COUNTIF(AN59:BE59,"AJ列に色付け")&gt;0,AJ59="")),"！記入が必要な欄（オレンジ色のセル）に空欄があります。空欄を埋めてください。",""))</f>
        <v>#N/A</v>
      </c>
      <c r="AM59" s="495"/>
      <c r="AN59" s="496" t="e">
        <f aca="false">IFERROR(VLOOKUP(K59,【参考】数式用!$A$2:$N$57,14,FALSE),"")))</f>
        <v>#N/A</v>
      </c>
      <c r="AO59" s="496" t="e">
        <f aca="false">IF(AND(K59&lt;&gt;"",AN59="加算対象"),"N列に色付け","")</f>
        <v>#N/A</v>
      </c>
      <c r="AP59" s="239" t="e">
        <f aca="false">IF(AND(AC59&lt;&gt;0,AC59&lt;&gt;"",AN59="加算対象"),IF(AD59="○","入力済","未入力"),"")</f>
        <v>#N/A</v>
      </c>
      <c r="AQ59" s="239" t="str">
        <f aca="false">IF(AND(N59&lt;&gt;"", AE59="",AN59="加算対象"), "未入力", "入力済")</f>
        <v>入力済</v>
      </c>
      <c r="AR59" s="496" t="e">
        <f aca="false">IF(AND(N59&lt;&gt;"", N59&lt;&gt;"処遇改善加算Ⅳ",AN59="加算対象"),"AF列に色付け","")</f>
        <v>#N/A</v>
      </c>
      <c r="AS59" s="239" t="str">
        <f aca="false">IF(AND(N59&lt;&gt;"", N59&lt;&gt;"処遇改善加算Ⅳ", AF59=""), "未入力", "入力済")</f>
        <v>入力済</v>
      </c>
      <c r="AT59" s="239" t="str">
        <f aca="false">IF(OR(N59="処遇改善加算Ⅰ",N59="処遇改善加算Ⅱ"),"対象","")</f>
        <v/>
      </c>
      <c r="AU59" s="239" t="e">
        <f aca="false">IF(AND(AN59="加算対象",N59&lt;&gt;"処遇改善加算Ⅲ",N59&lt;&gt;"処遇改善加算Ⅳ", N59&lt;&gt;"", AT59&lt;&gt;"対象外"), 1,"")</f>
        <v>#N/A</v>
      </c>
      <c r="AV59" s="496" t="e">
        <f aca="false">IF(AND(AU59=1, OR(AG59=0,AG59=""),AN59="加算対象"),"AH列に色付け","")</f>
        <v>#N/A</v>
      </c>
      <c r="AW59" s="496" t="str">
        <f aca="false">IF(AND($AU59=1,$AV59="AH列に色付け",OR($AG59="",$AH59="")),"未入力",IF(AND($AU59=1,$AV59="",$AG59=""),"未入力","入力済"))</f>
        <v>入力済</v>
      </c>
      <c r="AX59" s="239" t="e">
        <f aca="false">IFERROR(VLOOKUP(K59,【参考】数式用!$AR$3:$AS$49,2, FALSE), "")))</f>
        <v>#N/A</v>
      </c>
      <c r="AY59" s="496" t="e">
        <f aca="false">IF(AND(AN59="加算対象",N59="処遇改善加算Ⅰ"),"AI列に色付け","")</f>
        <v>#N/A</v>
      </c>
      <c r="AZ59" s="496" t="str">
        <f aca="false">IF(AND(N59="処遇改善加算Ⅰ", AI59=""), "未入力","入力済")</f>
        <v>入力済</v>
      </c>
      <c r="BA59" s="239" t="e">
        <f aca="false">IFERROR(VLOOKUP(K59,【参考】数式用!$AX$3:$AY$56, 2, FALSE), "")))</f>
        <v>#N/A</v>
      </c>
      <c r="BB59" s="496" t="str">
        <f aca="false">IF(COUNTIF(AE59:AH59,"*令和８年度特例要件を*")&gt;0,"AJ列に色付け","")</f>
        <v/>
      </c>
      <c r="BC59" s="497" t="str">
        <f aca="false">IF(AND(COUNTIF(AE59:AH59,"*令和８年度特例要件を*")&gt;0,AJ59=""), "未入力","入力済")</f>
        <v>入力済</v>
      </c>
      <c r="BD59" s="496" t="str">
        <f aca="false">IF(BB59="AJ列に色付け","入力必要","")</f>
        <v/>
      </c>
      <c r="BE59" s="496" t="str">
        <f aca="false">G59</f>
        <v/>
      </c>
      <c r="BF59" s="369"/>
      <c r="BG59" s="369"/>
      <c r="BH59" s="500" t="e">
        <f aca="false">VLOOKUP(K59,【参考】数式用!$A$2:$O$57,15,FALSE))</f>
        <v>#N/A</v>
      </c>
      <c r="BI59" s="369"/>
      <c r="BJ59" s="369"/>
      <c r="BK59" s="369"/>
      <c r="BL59" s="369"/>
      <c r="BM59" s="369"/>
      <c r="BN59" s="369"/>
      <c r="BO59" s="371"/>
    </row>
    <row r="60" s="385" customFormat="true" ht="109.5" hidden="false" customHeight="true" outlineLevel="0" collapsed="false">
      <c r="A60" s="475" t="n">
        <v>49</v>
      </c>
      <c r="B60" s="476" t="str">
        <f aca="false">IF(基本情報入力シート!B88="","",基本情報入力シート!B88)</f>
        <v/>
      </c>
      <c r="C60" s="476"/>
      <c r="D60" s="476"/>
      <c r="E60" s="476"/>
      <c r="F60" s="476"/>
      <c r="G60" s="477" t="str">
        <f aca="false">IF(基本情報入力シート!L88="", "", 基本情報入力シート!L88)</f>
        <v/>
      </c>
      <c r="H60" s="477" t="str">
        <f aca="false">IF(基本情報入力シート!Q88="", "", 基本情報入力シート!Q88)</f>
        <v/>
      </c>
      <c r="I60" s="477" t="str">
        <f aca="false">IF(基本情報入力シート!V88="", "", 基本情報入力シート!V88)</f>
        <v/>
      </c>
      <c r="J60" s="477" t="str">
        <f aca="false">IF(基本情報入力シート!W88="", "", 基本情報入力シート!W88)</f>
        <v/>
      </c>
      <c r="K60" s="477" t="str">
        <f aca="false">IF(基本情報入力シート!Z88="", "", 基本情報入力シート!Z88)</f>
        <v/>
      </c>
      <c r="L60" s="478" t="str">
        <f aca="false">IF(基本情報入力シート!AF88=0, "",基本情報入力シート!AF88)</f>
        <v/>
      </c>
      <c r="M60" s="479" t="e">
        <f aca="false">IF(基本情報入力シート!AG88="","",基本情報入力シート!AG88)</f>
        <v>#N/A</v>
      </c>
      <c r="N60" s="480"/>
      <c r="O60" s="481" t="e">
        <f aca="false">IFERROR(VLOOKUP(K60,【参考】数式用!$A$2:$F$57,MATCH(N60,【参考】数式用!$C$3:$F$3,0)+2,0),"")))</f>
        <v>#N/A</v>
      </c>
      <c r="P60" s="482" t="s">
        <v>179</v>
      </c>
      <c r="Q60" s="483"/>
      <c r="R60" s="484" t="s">
        <v>180</v>
      </c>
      <c r="S60" s="483"/>
      <c r="T60" s="484" t="s">
        <v>268</v>
      </c>
      <c r="U60" s="483"/>
      <c r="V60" s="484" t="s">
        <v>180</v>
      </c>
      <c r="W60" s="483"/>
      <c r="X60" s="484" t="s">
        <v>181</v>
      </c>
      <c r="Y60" s="484" t="s">
        <v>269</v>
      </c>
      <c r="Z60" s="484" t="str">
        <f aca="false">IF(Q60&gt;=1,(U60*12+W60)-(Q60*12+S60)+1,"")</f>
        <v/>
      </c>
      <c r="AA60" s="485" t="s">
        <v>270</v>
      </c>
      <c r="AB60" s="486" t="str">
        <f aca="false">IFERROR(ROUNDDOWN(ROUND(L60*O60,0)*M60,0)*Z60,"")</f>
        <v/>
      </c>
      <c r="AC60" s="487" t="e">
        <f aca="false">IFERROR(ROUNDDOWN(ROUNDDOWN(ROUND(L60*VLOOKUP(K60,【参考】数式用!$A$4:$F$57,MATCH("処遇改善加算Ⅳ",【参考】数式用!$C$3:$F$3,0)+2,0),0)*M60,0)*Z60*0.5,0), "")),0),0),0))</f>
        <v>#N/A</v>
      </c>
      <c r="AD60" s="488"/>
      <c r="AE60" s="489"/>
      <c r="AF60" s="489"/>
      <c r="AG60" s="490"/>
      <c r="AH60" s="491"/>
      <c r="AI60" s="492"/>
      <c r="AJ60" s="492"/>
      <c r="AK60" s="493" t="e">
        <f aca="false">IF(AND(N60&lt;&gt;"", OR(U60&lt;&gt;8,W60&lt;&gt;5)),"！算定期間の終わりが令和８年５月になっていません。令和８年６月以降については別シートに記載してください。",
 IF(AND(AN60="加算対象外",N60&lt;&gt;""),"このサービスは、令和８年４月・５月は処遇改善加算の対象ではありません。記入しないでください。",""))</f>
        <v>#N/A</v>
      </c>
      <c r="AL60" s="494" t="e">
        <f aca="false">IF(OR(N60="",AN60="加算対象外"),"",IF(OR(AND(COUNTIF(AP60,"未入力")&gt;0,AD60=""),AND(COUNTIF(AQ60,"未入力")&gt;0,AE60=""),AND(COUNTIF(AN60:BE60,"AF列に色付け")&gt;0,AF60=""),AND(COUNTIF(AN60:BE60,"AG列に色付け")&gt;0,OR(AG60="",AG60=0)),AND(COUNTIF(AN60:BE60,"AH列に色付け")&gt;0,AH60=""),AND(COUNTIF(AN60:BE60,"AI列に色付け")&gt;0,AI60=""),AND(COUNTIF(AN60:BE60,"AJ列に色付け")&gt;0,AJ60="")),"！記入が必要な欄（オレンジ色のセル）に空欄があります。空欄を埋めてください。",""))</f>
        <v>#N/A</v>
      </c>
      <c r="AM60" s="495"/>
      <c r="AN60" s="496" t="e">
        <f aca="false">IFERROR(VLOOKUP(K60,【参考】数式用!$A$2:$N$57,14,FALSE),"")))</f>
        <v>#N/A</v>
      </c>
      <c r="AO60" s="496" t="e">
        <f aca="false">IF(AND(K60&lt;&gt;"",AN60="加算対象"),"N列に色付け","")</f>
        <v>#N/A</v>
      </c>
      <c r="AP60" s="239" t="e">
        <f aca="false">IF(AND(AC60&lt;&gt;0,AC60&lt;&gt;"",AN60="加算対象"),IF(AD60="○","入力済","未入力"),"")</f>
        <v>#N/A</v>
      </c>
      <c r="AQ60" s="239" t="str">
        <f aca="false">IF(AND(N60&lt;&gt;"", AE60="",AN60="加算対象"), "未入力", "入力済")</f>
        <v>入力済</v>
      </c>
      <c r="AR60" s="496" t="e">
        <f aca="false">IF(AND(N60&lt;&gt;"", N60&lt;&gt;"処遇改善加算Ⅳ",AN60="加算対象"),"AF列に色付け","")</f>
        <v>#N/A</v>
      </c>
      <c r="AS60" s="239" t="str">
        <f aca="false">IF(AND(N60&lt;&gt;"", N60&lt;&gt;"処遇改善加算Ⅳ", AF60=""), "未入力", "入力済")</f>
        <v>入力済</v>
      </c>
      <c r="AT60" s="239" t="str">
        <f aca="false">IF(OR(N60="処遇改善加算Ⅰ",N60="処遇改善加算Ⅱ"),"対象","")</f>
        <v/>
      </c>
      <c r="AU60" s="239" t="e">
        <f aca="false">IF(AND(AN60="加算対象",N60&lt;&gt;"処遇改善加算Ⅲ",N60&lt;&gt;"処遇改善加算Ⅳ", N60&lt;&gt;"", AT60&lt;&gt;"対象外"), 1,"")</f>
        <v>#N/A</v>
      </c>
      <c r="AV60" s="496" t="e">
        <f aca="false">IF(AND(AU60=1, OR(AG60=0,AG60=""),AN60="加算対象"),"AH列に色付け","")</f>
        <v>#N/A</v>
      </c>
      <c r="AW60" s="496" t="str">
        <f aca="false">IF(AND($AU60=1,$AV60="AH列に色付け",OR($AG60="",$AH60="")),"未入力",IF(AND($AU60=1,$AV60="",$AG60=""),"未入力","入力済"))</f>
        <v>入力済</v>
      </c>
      <c r="AX60" s="239" t="e">
        <f aca="false">IFERROR(VLOOKUP(K60,【参考】数式用!$AR$3:$AS$49,2, FALSE), "")))</f>
        <v>#N/A</v>
      </c>
      <c r="AY60" s="496" t="e">
        <f aca="false">IF(AND(AN60="加算対象",N60="処遇改善加算Ⅰ"),"AI列に色付け","")</f>
        <v>#N/A</v>
      </c>
      <c r="AZ60" s="496" t="str">
        <f aca="false">IF(AND(N60="処遇改善加算Ⅰ", AI60=""), "未入力","入力済")</f>
        <v>入力済</v>
      </c>
      <c r="BA60" s="239" t="e">
        <f aca="false">IFERROR(VLOOKUP(K60,【参考】数式用!$AX$3:$AY$56, 2, FALSE), "")))</f>
        <v>#N/A</v>
      </c>
      <c r="BB60" s="496" t="str">
        <f aca="false">IF(COUNTIF(AE60:AH60,"*令和８年度特例要件を*")&gt;0,"AJ列に色付け","")</f>
        <v/>
      </c>
      <c r="BC60" s="497" t="str">
        <f aca="false">IF(AND(COUNTIF(AE60:AH60,"*令和８年度特例要件を*")&gt;0,AJ60=""), "未入力","入力済")</f>
        <v>入力済</v>
      </c>
      <c r="BD60" s="496" t="str">
        <f aca="false">IF(BB60="AJ列に色付け","入力必要","")</f>
        <v/>
      </c>
      <c r="BE60" s="496" t="str">
        <f aca="false">G60</f>
        <v/>
      </c>
      <c r="BF60" s="369"/>
      <c r="BG60" s="369"/>
      <c r="BH60" s="500" t="e">
        <f aca="false">VLOOKUP(K60,【参考】数式用!$A$2:$O$57,15,FALSE))</f>
        <v>#N/A</v>
      </c>
      <c r="BI60" s="369"/>
      <c r="BJ60" s="369"/>
      <c r="BK60" s="369"/>
      <c r="BL60" s="369"/>
      <c r="BM60" s="369"/>
      <c r="BN60" s="369"/>
      <c r="BO60" s="371"/>
    </row>
    <row r="61" s="385" customFormat="true" ht="109.5" hidden="false" customHeight="true" outlineLevel="0" collapsed="false">
      <c r="A61" s="475" t="n">
        <v>50</v>
      </c>
      <c r="B61" s="476" t="str">
        <f aca="false">IF(基本情報入力シート!B89="","",基本情報入力シート!B89)</f>
        <v/>
      </c>
      <c r="C61" s="476"/>
      <c r="D61" s="476"/>
      <c r="E61" s="476"/>
      <c r="F61" s="476"/>
      <c r="G61" s="477" t="str">
        <f aca="false">IF(基本情報入力シート!L89="", "", 基本情報入力シート!L89)</f>
        <v/>
      </c>
      <c r="H61" s="477" t="str">
        <f aca="false">IF(基本情報入力シート!Q89="", "", 基本情報入力シート!Q89)</f>
        <v/>
      </c>
      <c r="I61" s="477" t="str">
        <f aca="false">IF(基本情報入力シート!V89="", "", 基本情報入力シート!V89)</f>
        <v/>
      </c>
      <c r="J61" s="477" t="str">
        <f aca="false">IF(基本情報入力シート!W89="", "", 基本情報入力シート!W89)</f>
        <v/>
      </c>
      <c r="K61" s="477" t="str">
        <f aca="false">IF(基本情報入力シート!Z89="", "", 基本情報入力シート!Z89)</f>
        <v/>
      </c>
      <c r="L61" s="478" t="str">
        <f aca="false">IF(基本情報入力シート!AF89=0, "",基本情報入力シート!AF89)</f>
        <v/>
      </c>
      <c r="M61" s="479" t="e">
        <f aca="false">IF(基本情報入力シート!AG89="","",基本情報入力シート!AG89)</f>
        <v>#N/A</v>
      </c>
      <c r="N61" s="480"/>
      <c r="O61" s="481" t="e">
        <f aca="false">IFERROR(VLOOKUP(K61,【参考】数式用!$A$2:$F$57,MATCH(N61,【参考】数式用!$C$3:$F$3,0)+2,0),"")))</f>
        <v>#N/A</v>
      </c>
      <c r="P61" s="482" t="s">
        <v>179</v>
      </c>
      <c r="Q61" s="483"/>
      <c r="R61" s="484" t="s">
        <v>180</v>
      </c>
      <c r="S61" s="483"/>
      <c r="T61" s="484" t="s">
        <v>268</v>
      </c>
      <c r="U61" s="483"/>
      <c r="V61" s="484" t="s">
        <v>180</v>
      </c>
      <c r="W61" s="483"/>
      <c r="X61" s="484" t="s">
        <v>181</v>
      </c>
      <c r="Y61" s="484" t="s">
        <v>269</v>
      </c>
      <c r="Z61" s="484" t="str">
        <f aca="false">IF(Q61&gt;=1,(U61*12+W61)-(Q61*12+S61)+1,"")</f>
        <v/>
      </c>
      <c r="AA61" s="485" t="s">
        <v>270</v>
      </c>
      <c r="AB61" s="486" t="str">
        <f aca="false">IFERROR(ROUNDDOWN(ROUND(L61*O61,0)*M61,0)*Z61,"")</f>
        <v/>
      </c>
      <c r="AC61" s="487" t="e">
        <f aca="false">IFERROR(ROUNDDOWN(ROUNDDOWN(ROUND(L61*VLOOKUP(K61,【参考】数式用!$A$4:$F$57,MATCH("処遇改善加算Ⅳ",【参考】数式用!$C$3:$F$3,0)+2,0),0)*M61,0)*Z61*0.5,0), "")),0),0),0))</f>
        <v>#N/A</v>
      </c>
      <c r="AD61" s="488"/>
      <c r="AE61" s="489"/>
      <c r="AF61" s="489"/>
      <c r="AG61" s="490"/>
      <c r="AH61" s="491"/>
      <c r="AI61" s="492"/>
      <c r="AJ61" s="492"/>
      <c r="AK61" s="493" t="e">
        <f aca="false">IF(AND(N61&lt;&gt;"", OR(U61&lt;&gt;8,W61&lt;&gt;5)),"！算定期間の終わりが令和８年５月になっていません。令和８年６月以降については別シートに記載してください。",
 IF(AND(AN61="加算対象外",N61&lt;&gt;""),"このサービスは、令和８年４月・５月は処遇改善加算の対象ではありません。記入しないでください。",""))</f>
        <v>#N/A</v>
      </c>
      <c r="AL61" s="494" t="e">
        <f aca="false">IF(OR(N61="",AN61="加算対象外"),"",IF(OR(AND(COUNTIF(AP61,"未入力")&gt;0,AD61=""),AND(COUNTIF(AQ61,"未入力")&gt;0,AE61=""),AND(COUNTIF(AN61:BE61,"AF列に色付け")&gt;0,AF61=""),AND(COUNTIF(AN61:BE61,"AG列に色付け")&gt;0,OR(AG61="",AG61=0)),AND(COUNTIF(AN61:BE61,"AH列に色付け")&gt;0,AH61=""),AND(COUNTIF(AN61:BE61,"AI列に色付け")&gt;0,AI61=""),AND(COUNTIF(AN61:BE61,"AJ列に色付け")&gt;0,AJ61="")),"！記入が必要な欄（オレンジ色のセル）に空欄があります。空欄を埋めてください。",""))</f>
        <v>#N/A</v>
      </c>
      <c r="AM61" s="495"/>
      <c r="AN61" s="496" t="e">
        <f aca="false">IFERROR(VLOOKUP(K61,【参考】数式用!$A$2:$N$57,14,FALSE),"")))</f>
        <v>#N/A</v>
      </c>
      <c r="AO61" s="496" t="e">
        <f aca="false">IF(AND(K61&lt;&gt;"",AN61="加算対象"),"N列に色付け","")</f>
        <v>#N/A</v>
      </c>
      <c r="AP61" s="239" t="e">
        <f aca="false">IF(AND(AC61&lt;&gt;0,AC61&lt;&gt;"",AN61="加算対象"),IF(AD61="○","入力済","未入力"),"")</f>
        <v>#N/A</v>
      </c>
      <c r="AQ61" s="239" t="str">
        <f aca="false">IF(AND(N61&lt;&gt;"", AE61="",AN61="加算対象"), "未入力", "入力済")</f>
        <v>入力済</v>
      </c>
      <c r="AR61" s="496" t="e">
        <f aca="false">IF(AND(N61&lt;&gt;"", N61&lt;&gt;"処遇改善加算Ⅳ",AN61="加算対象"),"AF列に色付け","")</f>
        <v>#N/A</v>
      </c>
      <c r="AS61" s="239" t="str">
        <f aca="false">IF(AND(N61&lt;&gt;"", N61&lt;&gt;"処遇改善加算Ⅳ", AF61=""), "未入力", "入力済")</f>
        <v>入力済</v>
      </c>
      <c r="AT61" s="239" t="str">
        <f aca="false">IF(OR(N61="処遇改善加算Ⅰ",N61="処遇改善加算Ⅱ"),"対象","")</f>
        <v/>
      </c>
      <c r="AU61" s="239" t="e">
        <f aca="false">IF(AND(AN61="加算対象",N61&lt;&gt;"処遇改善加算Ⅲ",N61&lt;&gt;"処遇改善加算Ⅳ", N61&lt;&gt;"", AT61&lt;&gt;"対象外"), 1,"")</f>
        <v>#N/A</v>
      </c>
      <c r="AV61" s="496" t="e">
        <f aca="false">IF(AND(AU61=1, OR(AG61=0,AG61=""),AN61="加算対象"),"AH列に色付け","")</f>
        <v>#N/A</v>
      </c>
      <c r="AW61" s="496" t="str">
        <f aca="false">IF(AND($AU61=1,$AV61="AH列に色付け",OR($AG61="",$AH61="")),"未入力",IF(AND($AU61=1,$AV61="",$AG61=""),"未入力","入力済"))</f>
        <v>入力済</v>
      </c>
      <c r="AX61" s="239" t="e">
        <f aca="false">IFERROR(VLOOKUP(K61,【参考】数式用!$AR$3:$AS$49,2, FALSE), "")))</f>
        <v>#N/A</v>
      </c>
      <c r="AY61" s="496" t="e">
        <f aca="false">IF(AND(AN61="加算対象",N61="処遇改善加算Ⅰ"),"AI列に色付け","")</f>
        <v>#N/A</v>
      </c>
      <c r="AZ61" s="496" t="str">
        <f aca="false">IF(AND(N61="処遇改善加算Ⅰ", AI61=""), "未入力","入力済")</f>
        <v>入力済</v>
      </c>
      <c r="BA61" s="239" t="e">
        <f aca="false">IFERROR(VLOOKUP(K61,【参考】数式用!$AX$3:$AY$56, 2, FALSE), "")))</f>
        <v>#N/A</v>
      </c>
      <c r="BB61" s="496" t="str">
        <f aca="false">IF(COUNTIF(AE61:AH61,"*令和８年度特例要件を*")&gt;0,"AJ列に色付け","")</f>
        <v/>
      </c>
      <c r="BC61" s="497" t="str">
        <f aca="false">IF(AND(COUNTIF(AE61:AH61,"*令和８年度特例要件を*")&gt;0,AJ61=""), "未入力","入力済")</f>
        <v>入力済</v>
      </c>
      <c r="BD61" s="496" t="str">
        <f aca="false">IF(BB61="AJ列に色付け","入力必要","")</f>
        <v/>
      </c>
      <c r="BE61" s="496" t="str">
        <f aca="false">G61</f>
        <v/>
      </c>
      <c r="BF61" s="369"/>
      <c r="BG61" s="369"/>
      <c r="BH61" s="500" t="e">
        <f aca="false">VLOOKUP(K61,【参考】数式用!$A$2:$O$57,15,FALSE))</f>
        <v>#N/A</v>
      </c>
      <c r="BI61" s="369"/>
      <c r="BJ61" s="369"/>
      <c r="BK61" s="369"/>
      <c r="BL61" s="369"/>
      <c r="BM61" s="369"/>
      <c r="BN61" s="369"/>
      <c r="BO61" s="371"/>
    </row>
    <row r="62" s="385" customFormat="true" ht="109.5" hidden="false" customHeight="true" outlineLevel="0" collapsed="false">
      <c r="A62" s="475" t="n">
        <v>51</v>
      </c>
      <c r="B62" s="476" t="str">
        <f aca="false">IF(基本情報入力シート!B90="","",基本情報入力シート!B90)</f>
        <v/>
      </c>
      <c r="C62" s="476"/>
      <c r="D62" s="476"/>
      <c r="E62" s="476"/>
      <c r="F62" s="476"/>
      <c r="G62" s="477" t="str">
        <f aca="false">IF(基本情報入力シート!L90="", "", 基本情報入力シート!L90)</f>
        <v/>
      </c>
      <c r="H62" s="477" t="str">
        <f aca="false">IF(基本情報入力シート!Q90="", "", 基本情報入力シート!Q90)</f>
        <v/>
      </c>
      <c r="I62" s="477" t="str">
        <f aca="false">IF(基本情報入力シート!V90="", "", 基本情報入力シート!V90)</f>
        <v/>
      </c>
      <c r="J62" s="477" t="str">
        <f aca="false">IF(基本情報入力シート!W90="", "", 基本情報入力シート!W90)</f>
        <v/>
      </c>
      <c r="K62" s="477" t="str">
        <f aca="false">IF(基本情報入力シート!Z90="", "", 基本情報入力シート!Z90)</f>
        <v/>
      </c>
      <c r="L62" s="478" t="str">
        <f aca="false">IF(基本情報入力シート!AF90=0, "",基本情報入力シート!AF90)</f>
        <v/>
      </c>
      <c r="M62" s="479" t="e">
        <f aca="false">IF(基本情報入力シート!AG90="","",基本情報入力シート!AG90)</f>
        <v>#N/A</v>
      </c>
      <c r="N62" s="480"/>
      <c r="O62" s="481" t="e">
        <f aca="false">IFERROR(VLOOKUP(K62,【参考】数式用!$A$2:$F$57,MATCH(N62,【参考】数式用!$C$3:$F$3,0)+2,0),"")))</f>
        <v>#N/A</v>
      </c>
      <c r="P62" s="482" t="s">
        <v>179</v>
      </c>
      <c r="Q62" s="483"/>
      <c r="R62" s="484" t="s">
        <v>180</v>
      </c>
      <c r="S62" s="483"/>
      <c r="T62" s="484" t="s">
        <v>268</v>
      </c>
      <c r="U62" s="483"/>
      <c r="V62" s="484" t="s">
        <v>180</v>
      </c>
      <c r="W62" s="483"/>
      <c r="X62" s="484" t="s">
        <v>181</v>
      </c>
      <c r="Y62" s="484" t="s">
        <v>269</v>
      </c>
      <c r="Z62" s="484" t="str">
        <f aca="false">IF(Q62&gt;=1,(U62*12+W62)-(Q62*12+S62)+1,"")</f>
        <v/>
      </c>
      <c r="AA62" s="485" t="s">
        <v>270</v>
      </c>
      <c r="AB62" s="486" t="str">
        <f aca="false">IFERROR(ROUNDDOWN(ROUND(L62*O62,0)*M62,0)*Z62,"")</f>
        <v/>
      </c>
      <c r="AC62" s="487" t="e">
        <f aca="false">IFERROR(ROUNDDOWN(ROUNDDOWN(ROUND(L62*VLOOKUP(K62,【参考】数式用!$A$4:$F$57,MATCH("処遇改善加算Ⅳ",【参考】数式用!$C$3:$F$3,0)+2,0),0)*M62,0)*Z62*0.5,0), "")),0),0),0))</f>
        <v>#N/A</v>
      </c>
      <c r="AD62" s="488"/>
      <c r="AE62" s="489"/>
      <c r="AF62" s="489"/>
      <c r="AG62" s="490"/>
      <c r="AH62" s="491"/>
      <c r="AI62" s="492"/>
      <c r="AJ62" s="492"/>
      <c r="AK62" s="493" t="e">
        <f aca="false">IF(AND(N62&lt;&gt;"", OR(U62&lt;&gt;8,W62&lt;&gt;5)),"！算定期間の終わりが令和８年５月になっていません。令和８年６月以降については別シートに記載してください。",
 IF(AND(AN62="加算対象外",N62&lt;&gt;""),"このサービスは、令和８年４月・５月は処遇改善加算の対象ではありません。記入しないでください。",""))</f>
        <v>#N/A</v>
      </c>
      <c r="AL62" s="494" t="e">
        <f aca="false">IF(OR(N62="",AN62="加算対象外"),"",IF(OR(AND(COUNTIF(AP62,"未入力")&gt;0,AD62=""),AND(COUNTIF(AQ62,"未入力")&gt;0,AE62=""),AND(COUNTIF(AN62:BE62,"AF列に色付け")&gt;0,AF62=""),AND(COUNTIF(AN62:BE62,"AG列に色付け")&gt;0,OR(AG62="",AG62=0)),AND(COUNTIF(AN62:BE62,"AH列に色付け")&gt;0,AH62=""),AND(COUNTIF(AN62:BE62,"AI列に色付け")&gt;0,AI62=""),AND(COUNTIF(AN62:BE62,"AJ列に色付け")&gt;0,AJ62="")),"！記入が必要な欄（オレンジ色のセル）に空欄があります。空欄を埋めてください。",""))</f>
        <v>#N/A</v>
      </c>
      <c r="AM62" s="495"/>
      <c r="AN62" s="496" t="e">
        <f aca="false">IFERROR(VLOOKUP(K62,【参考】数式用!$A$2:$N$57,14,FALSE),"")))</f>
        <v>#N/A</v>
      </c>
      <c r="AO62" s="496" t="e">
        <f aca="false">IF(AND(K62&lt;&gt;"",AN62="加算対象"),"N列に色付け","")</f>
        <v>#N/A</v>
      </c>
      <c r="AP62" s="239" t="e">
        <f aca="false">IF(AND(AC62&lt;&gt;0,AC62&lt;&gt;"",AN62="加算対象"),IF(AD62="○","入力済","未入力"),"")</f>
        <v>#N/A</v>
      </c>
      <c r="AQ62" s="239" t="str">
        <f aca="false">IF(AND(N62&lt;&gt;"", AE62="",AN62="加算対象"), "未入力", "入力済")</f>
        <v>入力済</v>
      </c>
      <c r="AR62" s="496" t="e">
        <f aca="false">IF(AND(N62&lt;&gt;"", N62&lt;&gt;"処遇改善加算Ⅳ",AN62="加算対象"),"AF列に色付け","")</f>
        <v>#N/A</v>
      </c>
      <c r="AS62" s="239" t="str">
        <f aca="false">IF(AND(N62&lt;&gt;"", N62&lt;&gt;"処遇改善加算Ⅳ", AF62=""), "未入力", "入力済")</f>
        <v>入力済</v>
      </c>
      <c r="AT62" s="239" t="str">
        <f aca="false">IF(OR(N62="処遇改善加算Ⅰ",N62="処遇改善加算Ⅱ"),"対象","")</f>
        <v/>
      </c>
      <c r="AU62" s="239" t="e">
        <f aca="false">IF(AND(AN62="加算対象",N62&lt;&gt;"処遇改善加算Ⅲ",N62&lt;&gt;"処遇改善加算Ⅳ", N62&lt;&gt;"", AT62&lt;&gt;"対象外"), 1,"")</f>
        <v>#N/A</v>
      </c>
      <c r="AV62" s="496" t="e">
        <f aca="false">IF(AND(AU62=1, OR(AG62=0,AG62=""),AN62="加算対象"),"AH列に色付け","")</f>
        <v>#N/A</v>
      </c>
      <c r="AW62" s="496" t="str">
        <f aca="false">IF(AND($AU62=1,$AV62="AH列に色付け",OR($AG62="",$AH62="")),"未入力",IF(AND($AU62=1,$AV62="",$AG62=""),"未入力","入力済"))</f>
        <v>入力済</v>
      </c>
      <c r="AX62" s="239" t="e">
        <f aca="false">IFERROR(VLOOKUP(K62,【参考】数式用!$AR$3:$AS$49,2, FALSE), "")))</f>
        <v>#N/A</v>
      </c>
      <c r="AY62" s="496" t="e">
        <f aca="false">IF(AND(AN62="加算対象",N62="処遇改善加算Ⅰ"),"AI列に色付け","")</f>
        <v>#N/A</v>
      </c>
      <c r="AZ62" s="496" t="str">
        <f aca="false">IF(AND(N62="処遇改善加算Ⅰ", AI62=""), "未入力","入力済")</f>
        <v>入力済</v>
      </c>
      <c r="BA62" s="239" t="e">
        <f aca="false">IFERROR(VLOOKUP(K62,【参考】数式用!$AX$3:$AY$56, 2, FALSE), "")))</f>
        <v>#N/A</v>
      </c>
      <c r="BB62" s="496" t="str">
        <f aca="false">IF(COUNTIF(AE62:AH62,"*令和８年度特例要件を*")&gt;0,"AJ列に色付け","")</f>
        <v/>
      </c>
      <c r="BC62" s="497" t="str">
        <f aca="false">IF(AND(COUNTIF(AE62:AH62,"*令和８年度特例要件を*")&gt;0,AJ62=""), "未入力","入力済")</f>
        <v>入力済</v>
      </c>
      <c r="BD62" s="496" t="str">
        <f aca="false">IF(BB62="AJ列に色付け","入力必要","")</f>
        <v/>
      </c>
      <c r="BE62" s="496" t="str">
        <f aca="false">G62</f>
        <v/>
      </c>
      <c r="BF62" s="369"/>
      <c r="BG62" s="369"/>
      <c r="BH62" s="500" t="e">
        <f aca="false">VLOOKUP(K62,【参考】数式用!$A$2:$O$57,15,FALSE))</f>
        <v>#N/A</v>
      </c>
      <c r="BI62" s="369"/>
      <c r="BJ62" s="369"/>
      <c r="BK62" s="369"/>
      <c r="BL62" s="369"/>
      <c r="BM62" s="369"/>
      <c r="BN62" s="369"/>
      <c r="BO62" s="371"/>
    </row>
    <row r="63" s="385" customFormat="true" ht="109.5" hidden="false" customHeight="true" outlineLevel="0" collapsed="false">
      <c r="A63" s="475" t="n">
        <v>52</v>
      </c>
      <c r="B63" s="476" t="str">
        <f aca="false">IF(基本情報入力シート!B91="","",基本情報入力シート!B91)</f>
        <v/>
      </c>
      <c r="C63" s="476"/>
      <c r="D63" s="476"/>
      <c r="E63" s="476"/>
      <c r="F63" s="476"/>
      <c r="G63" s="477" t="str">
        <f aca="false">IF(基本情報入力シート!L91="", "", 基本情報入力シート!L91)</f>
        <v/>
      </c>
      <c r="H63" s="477" t="str">
        <f aca="false">IF(基本情報入力シート!Q91="", "", 基本情報入力シート!Q91)</f>
        <v/>
      </c>
      <c r="I63" s="477" t="str">
        <f aca="false">IF(基本情報入力シート!V91="", "", 基本情報入力シート!V91)</f>
        <v/>
      </c>
      <c r="J63" s="477" t="str">
        <f aca="false">IF(基本情報入力シート!W91="", "", 基本情報入力シート!W91)</f>
        <v/>
      </c>
      <c r="K63" s="477" t="str">
        <f aca="false">IF(基本情報入力シート!Z91="", "", 基本情報入力シート!Z91)</f>
        <v/>
      </c>
      <c r="L63" s="478" t="str">
        <f aca="false">IF(基本情報入力シート!AF91=0, "",基本情報入力シート!AF91)</f>
        <v/>
      </c>
      <c r="M63" s="479" t="e">
        <f aca="false">IF(基本情報入力シート!AG91="","",基本情報入力シート!AG91)</f>
        <v>#N/A</v>
      </c>
      <c r="N63" s="480"/>
      <c r="O63" s="481" t="e">
        <f aca="false">IFERROR(VLOOKUP(K63,【参考】数式用!$A$2:$F$57,MATCH(N63,【参考】数式用!$C$3:$F$3,0)+2,0),"")))</f>
        <v>#N/A</v>
      </c>
      <c r="P63" s="482" t="s">
        <v>179</v>
      </c>
      <c r="Q63" s="483"/>
      <c r="R63" s="484" t="s">
        <v>180</v>
      </c>
      <c r="S63" s="483"/>
      <c r="T63" s="484" t="s">
        <v>268</v>
      </c>
      <c r="U63" s="483"/>
      <c r="V63" s="484" t="s">
        <v>180</v>
      </c>
      <c r="W63" s="483"/>
      <c r="X63" s="484" t="s">
        <v>181</v>
      </c>
      <c r="Y63" s="484" t="s">
        <v>269</v>
      </c>
      <c r="Z63" s="484" t="str">
        <f aca="false">IF(Q63&gt;=1,(U63*12+W63)-(Q63*12+S63)+1,"")</f>
        <v/>
      </c>
      <c r="AA63" s="485" t="s">
        <v>270</v>
      </c>
      <c r="AB63" s="486" t="str">
        <f aca="false">IFERROR(ROUNDDOWN(ROUND(L63*O63,0)*M63,0)*Z63,"")</f>
        <v/>
      </c>
      <c r="AC63" s="487" t="e">
        <f aca="false">IFERROR(ROUNDDOWN(ROUNDDOWN(ROUND(L63*VLOOKUP(K63,【参考】数式用!$A$4:$F$57,MATCH("処遇改善加算Ⅳ",【参考】数式用!$C$3:$F$3,0)+2,0),0)*M63,0)*Z63*0.5,0), "")),0),0),0))</f>
        <v>#N/A</v>
      </c>
      <c r="AD63" s="488"/>
      <c r="AE63" s="489"/>
      <c r="AF63" s="489"/>
      <c r="AG63" s="490"/>
      <c r="AH63" s="491"/>
      <c r="AI63" s="492"/>
      <c r="AJ63" s="492"/>
      <c r="AK63" s="493" t="e">
        <f aca="false">IF(AND(N63&lt;&gt;"", OR(U63&lt;&gt;8,W63&lt;&gt;5)),"！算定期間の終わりが令和８年５月になっていません。令和８年６月以降については別シートに記載してください。",
 IF(AND(AN63="加算対象外",N63&lt;&gt;""),"このサービスは、令和８年４月・５月は処遇改善加算の対象ではありません。記入しないでください。",""))</f>
        <v>#N/A</v>
      </c>
      <c r="AL63" s="494" t="e">
        <f aca="false">IF(OR(N63="",AN63="加算対象外"),"",IF(OR(AND(COUNTIF(AP63,"未入力")&gt;0,AD63=""),AND(COUNTIF(AQ63,"未入力")&gt;0,AE63=""),AND(COUNTIF(AN63:BE63,"AF列に色付け")&gt;0,AF63=""),AND(COUNTIF(AN63:BE63,"AG列に色付け")&gt;0,OR(AG63="",AG63=0)),AND(COUNTIF(AN63:BE63,"AH列に色付け")&gt;0,AH63=""),AND(COUNTIF(AN63:BE63,"AI列に色付け")&gt;0,AI63=""),AND(COUNTIF(AN63:BE63,"AJ列に色付け")&gt;0,AJ63="")),"！記入が必要な欄（オレンジ色のセル）に空欄があります。空欄を埋めてください。",""))</f>
        <v>#N/A</v>
      </c>
      <c r="AM63" s="495"/>
      <c r="AN63" s="496" t="e">
        <f aca="false">IFERROR(VLOOKUP(K63,【参考】数式用!$A$2:$N$57,14,FALSE),"")))</f>
        <v>#N/A</v>
      </c>
      <c r="AO63" s="496" t="e">
        <f aca="false">IF(AND(K63&lt;&gt;"",AN63="加算対象"),"N列に色付け","")</f>
        <v>#N/A</v>
      </c>
      <c r="AP63" s="239" t="e">
        <f aca="false">IF(AND(AC63&lt;&gt;0,AC63&lt;&gt;"",AN63="加算対象"),IF(AD63="○","入力済","未入力"),"")</f>
        <v>#N/A</v>
      </c>
      <c r="AQ63" s="239" t="str">
        <f aca="false">IF(AND(N63&lt;&gt;"", AE63="",AN63="加算対象"), "未入力", "入力済")</f>
        <v>入力済</v>
      </c>
      <c r="AR63" s="496" t="e">
        <f aca="false">IF(AND(N63&lt;&gt;"", N63&lt;&gt;"処遇改善加算Ⅳ",AN63="加算対象"),"AF列に色付け","")</f>
        <v>#N/A</v>
      </c>
      <c r="AS63" s="239" t="str">
        <f aca="false">IF(AND(N63&lt;&gt;"", N63&lt;&gt;"処遇改善加算Ⅳ", AF63=""), "未入力", "入力済")</f>
        <v>入力済</v>
      </c>
      <c r="AT63" s="239" t="str">
        <f aca="false">IF(OR(N63="処遇改善加算Ⅰ",N63="処遇改善加算Ⅱ"),"対象","")</f>
        <v/>
      </c>
      <c r="AU63" s="239" t="e">
        <f aca="false">IF(AND(AN63="加算対象",N63&lt;&gt;"処遇改善加算Ⅲ",N63&lt;&gt;"処遇改善加算Ⅳ", N63&lt;&gt;"", AT63&lt;&gt;"対象外"), 1,"")</f>
        <v>#N/A</v>
      </c>
      <c r="AV63" s="496" t="e">
        <f aca="false">IF(AND(AU63=1, OR(AG63=0,AG63=""),AN63="加算対象"),"AH列に色付け","")</f>
        <v>#N/A</v>
      </c>
      <c r="AW63" s="496" t="str">
        <f aca="false">IF(AND($AU63=1,$AV63="AH列に色付け",OR($AG63="",$AH63="")),"未入力",IF(AND($AU63=1,$AV63="",$AG63=""),"未入力","入力済"))</f>
        <v>入力済</v>
      </c>
      <c r="AX63" s="239" t="e">
        <f aca="false">IFERROR(VLOOKUP(K63,【参考】数式用!$AR$3:$AS$49,2, FALSE), "")))</f>
        <v>#N/A</v>
      </c>
      <c r="AY63" s="496" t="e">
        <f aca="false">IF(AND(AN63="加算対象",N63="処遇改善加算Ⅰ"),"AI列に色付け","")</f>
        <v>#N/A</v>
      </c>
      <c r="AZ63" s="496" t="str">
        <f aca="false">IF(AND(N63="処遇改善加算Ⅰ", AI63=""), "未入力","入力済")</f>
        <v>入力済</v>
      </c>
      <c r="BA63" s="239" t="e">
        <f aca="false">IFERROR(VLOOKUP(K63,【参考】数式用!$AX$3:$AY$56, 2, FALSE), "")))</f>
        <v>#N/A</v>
      </c>
      <c r="BB63" s="496" t="str">
        <f aca="false">IF(COUNTIF(AE63:AH63,"*令和８年度特例要件を*")&gt;0,"AJ列に色付け","")</f>
        <v/>
      </c>
      <c r="BC63" s="497" t="str">
        <f aca="false">IF(AND(COUNTIF(AE63:AH63,"*令和８年度特例要件を*")&gt;0,AJ63=""), "未入力","入力済")</f>
        <v>入力済</v>
      </c>
      <c r="BD63" s="496" t="str">
        <f aca="false">IF(BB63="AJ列に色付け","入力必要","")</f>
        <v/>
      </c>
      <c r="BE63" s="496" t="str">
        <f aca="false">G63</f>
        <v/>
      </c>
      <c r="BF63" s="369"/>
      <c r="BG63" s="369"/>
      <c r="BH63" s="500" t="e">
        <f aca="false">VLOOKUP(K63,【参考】数式用!$A$2:$O$57,15,FALSE))</f>
        <v>#N/A</v>
      </c>
      <c r="BI63" s="369"/>
      <c r="BJ63" s="369"/>
      <c r="BK63" s="369"/>
      <c r="BL63" s="369"/>
      <c r="BM63" s="369"/>
      <c r="BN63" s="369"/>
      <c r="BO63" s="371"/>
    </row>
    <row r="64" s="385" customFormat="true" ht="109.5" hidden="false" customHeight="true" outlineLevel="0" collapsed="false">
      <c r="A64" s="475" t="n">
        <v>53</v>
      </c>
      <c r="B64" s="476" t="str">
        <f aca="false">IF(基本情報入力シート!B92="","",基本情報入力シート!B92)</f>
        <v/>
      </c>
      <c r="C64" s="476"/>
      <c r="D64" s="476"/>
      <c r="E64" s="476"/>
      <c r="F64" s="476"/>
      <c r="G64" s="477" t="str">
        <f aca="false">IF(基本情報入力シート!L92="", "", 基本情報入力シート!L92)</f>
        <v/>
      </c>
      <c r="H64" s="477" t="str">
        <f aca="false">IF(基本情報入力シート!Q92="", "", 基本情報入力シート!Q92)</f>
        <v/>
      </c>
      <c r="I64" s="477" t="str">
        <f aca="false">IF(基本情報入力シート!V92="", "", 基本情報入力シート!V92)</f>
        <v/>
      </c>
      <c r="J64" s="477" t="str">
        <f aca="false">IF(基本情報入力シート!W92="", "", 基本情報入力シート!W92)</f>
        <v/>
      </c>
      <c r="K64" s="477" t="str">
        <f aca="false">IF(基本情報入力シート!Z92="", "", 基本情報入力シート!Z92)</f>
        <v/>
      </c>
      <c r="L64" s="478" t="str">
        <f aca="false">IF(基本情報入力シート!AF92=0, "",基本情報入力シート!AF92)</f>
        <v/>
      </c>
      <c r="M64" s="479" t="e">
        <f aca="false">IF(基本情報入力シート!AG92="","",基本情報入力シート!AG92)</f>
        <v>#N/A</v>
      </c>
      <c r="N64" s="480"/>
      <c r="O64" s="481" t="e">
        <f aca="false">IFERROR(VLOOKUP(K64,【参考】数式用!$A$2:$F$57,MATCH(N64,【参考】数式用!$C$3:$F$3,0)+2,0),"")))</f>
        <v>#N/A</v>
      </c>
      <c r="P64" s="482" t="s">
        <v>179</v>
      </c>
      <c r="Q64" s="483"/>
      <c r="R64" s="484" t="s">
        <v>180</v>
      </c>
      <c r="S64" s="483"/>
      <c r="T64" s="484" t="s">
        <v>268</v>
      </c>
      <c r="U64" s="483"/>
      <c r="V64" s="484" t="s">
        <v>180</v>
      </c>
      <c r="W64" s="483"/>
      <c r="X64" s="484" t="s">
        <v>181</v>
      </c>
      <c r="Y64" s="484" t="s">
        <v>269</v>
      </c>
      <c r="Z64" s="484" t="str">
        <f aca="false">IF(Q64&gt;=1,(U64*12+W64)-(Q64*12+S64)+1,"")</f>
        <v/>
      </c>
      <c r="AA64" s="485" t="s">
        <v>270</v>
      </c>
      <c r="AB64" s="486" t="str">
        <f aca="false">IFERROR(ROUNDDOWN(ROUND(L64*O64,0)*M64,0)*Z64,"")</f>
        <v/>
      </c>
      <c r="AC64" s="487" t="e">
        <f aca="false">IFERROR(ROUNDDOWN(ROUNDDOWN(ROUND(L64*VLOOKUP(K64,【参考】数式用!$A$4:$F$57,MATCH("処遇改善加算Ⅳ",【参考】数式用!$C$3:$F$3,0)+2,0),0)*M64,0)*Z64*0.5,0), "")),0),0),0))</f>
        <v>#N/A</v>
      </c>
      <c r="AD64" s="488"/>
      <c r="AE64" s="489"/>
      <c r="AF64" s="489"/>
      <c r="AG64" s="490"/>
      <c r="AH64" s="491"/>
      <c r="AI64" s="492"/>
      <c r="AJ64" s="492"/>
      <c r="AK64" s="493" t="e">
        <f aca="false">IF(AND(N64&lt;&gt;"", OR(U64&lt;&gt;8,W64&lt;&gt;5)),"！算定期間の終わりが令和８年５月になっていません。令和８年６月以降については別シートに記載してください。",
 IF(AND(AN64="加算対象外",N64&lt;&gt;""),"このサービスは、令和８年４月・５月は処遇改善加算の対象ではありません。記入しないでください。",""))</f>
        <v>#N/A</v>
      </c>
      <c r="AL64" s="494" t="e">
        <f aca="false">IF(OR(N64="",AN64="加算対象外"),"",IF(OR(AND(COUNTIF(AP64,"未入力")&gt;0,AD64=""),AND(COUNTIF(AQ64,"未入力")&gt;0,AE64=""),AND(COUNTIF(AN64:BE64,"AF列に色付け")&gt;0,AF64=""),AND(COUNTIF(AN64:BE64,"AG列に色付け")&gt;0,OR(AG64="",AG64=0)),AND(COUNTIF(AN64:BE64,"AH列に色付け")&gt;0,AH64=""),AND(COUNTIF(AN64:BE64,"AI列に色付け")&gt;0,AI64=""),AND(COUNTIF(AN64:BE64,"AJ列に色付け")&gt;0,AJ64="")),"！記入が必要な欄（オレンジ色のセル）に空欄があります。空欄を埋めてください。",""))</f>
        <v>#N/A</v>
      </c>
      <c r="AM64" s="495"/>
      <c r="AN64" s="496" t="e">
        <f aca="false">IFERROR(VLOOKUP(K64,【参考】数式用!$A$2:$N$57,14,FALSE),"")))</f>
        <v>#N/A</v>
      </c>
      <c r="AO64" s="496" t="e">
        <f aca="false">IF(AND(K64&lt;&gt;"",AN64="加算対象"),"N列に色付け","")</f>
        <v>#N/A</v>
      </c>
      <c r="AP64" s="239" t="e">
        <f aca="false">IF(AND(AC64&lt;&gt;0,AC64&lt;&gt;"",AN64="加算対象"),IF(AD64="○","入力済","未入力"),"")</f>
        <v>#N/A</v>
      </c>
      <c r="AQ64" s="239" t="str">
        <f aca="false">IF(AND(N64&lt;&gt;"", AE64="",AN64="加算対象"), "未入力", "入力済")</f>
        <v>入力済</v>
      </c>
      <c r="AR64" s="496" t="e">
        <f aca="false">IF(AND(N64&lt;&gt;"", N64&lt;&gt;"処遇改善加算Ⅳ",AN64="加算対象"),"AF列に色付け","")</f>
        <v>#N/A</v>
      </c>
      <c r="AS64" s="239" t="str">
        <f aca="false">IF(AND(N64&lt;&gt;"", N64&lt;&gt;"処遇改善加算Ⅳ", AF64=""), "未入力", "入力済")</f>
        <v>入力済</v>
      </c>
      <c r="AT64" s="239" t="str">
        <f aca="false">IF(OR(N64="処遇改善加算Ⅰ",N64="処遇改善加算Ⅱ"),"対象","")</f>
        <v/>
      </c>
      <c r="AU64" s="239" t="e">
        <f aca="false">IF(AND(AN64="加算対象",N64&lt;&gt;"処遇改善加算Ⅲ",N64&lt;&gt;"処遇改善加算Ⅳ", N64&lt;&gt;"", AT64&lt;&gt;"対象外"), 1,"")</f>
        <v>#N/A</v>
      </c>
      <c r="AV64" s="496" t="e">
        <f aca="false">IF(AND(AU64=1, OR(AG64=0,AG64=""),AN64="加算対象"),"AH列に色付け","")</f>
        <v>#N/A</v>
      </c>
      <c r="AW64" s="496" t="str">
        <f aca="false">IF(AND($AU64=1,$AV64="AH列に色付け",OR($AG64="",$AH64="")),"未入力",IF(AND($AU64=1,$AV64="",$AG64=""),"未入力","入力済"))</f>
        <v>入力済</v>
      </c>
      <c r="AX64" s="239" t="e">
        <f aca="false">IFERROR(VLOOKUP(K64,【参考】数式用!$AR$3:$AS$49,2, FALSE), "")))</f>
        <v>#N/A</v>
      </c>
      <c r="AY64" s="496" t="e">
        <f aca="false">IF(AND(AN64="加算対象",N64="処遇改善加算Ⅰ"),"AI列に色付け","")</f>
        <v>#N/A</v>
      </c>
      <c r="AZ64" s="496" t="str">
        <f aca="false">IF(AND(N64="処遇改善加算Ⅰ", AI64=""), "未入力","入力済")</f>
        <v>入力済</v>
      </c>
      <c r="BA64" s="239" t="e">
        <f aca="false">IFERROR(VLOOKUP(K64,【参考】数式用!$AX$3:$AY$56, 2, FALSE), "")))</f>
        <v>#N/A</v>
      </c>
      <c r="BB64" s="496" t="str">
        <f aca="false">IF(COUNTIF(AE64:AH64,"*令和８年度特例要件を*")&gt;0,"AJ列に色付け","")</f>
        <v/>
      </c>
      <c r="BC64" s="497" t="str">
        <f aca="false">IF(AND(COUNTIF(AE64:AH64,"*令和８年度特例要件を*")&gt;0,AJ64=""), "未入力","入力済")</f>
        <v>入力済</v>
      </c>
      <c r="BD64" s="496" t="str">
        <f aca="false">IF(BB64="AJ列に色付け","入力必要","")</f>
        <v/>
      </c>
      <c r="BE64" s="496" t="str">
        <f aca="false">G64</f>
        <v/>
      </c>
      <c r="BF64" s="369"/>
      <c r="BG64" s="369"/>
      <c r="BH64" s="500" t="e">
        <f aca="false">VLOOKUP(K64,【参考】数式用!$A$2:$O$57,15,FALSE))</f>
        <v>#N/A</v>
      </c>
      <c r="BI64" s="369"/>
      <c r="BJ64" s="369"/>
      <c r="BK64" s="369"/>
      <c r="BL64" s="369"/>
      <c r="BM64" s="369"/>
      <c r="BN64" s="369"/>
      <c r="BO64" s="371"/>
    </row>
    <row r="65" s="385" customFormat="true" ht="109.5" hidden="false" customHeight="true" outlineLevel="0" collapsed="false">
      <c r="A65" s="475" t="n">
        <v>54</v>
      </c>
      <c r="B65" s="476" t="str">
        <f aca="false">IF(基本情報入力シート!B93="","",基本情報入力シート!B93)</f>
        <v/>
      </c>
      <c r="C65" s="476"/>
      <c r="D65" s="476"/>
      <c r="E65" s="476"/>
      <c r="F65" s="476"/>
      <c r="G65" s="477" t="str">
        <f aca="false">IF(基本情報入力シート!L93="", "", 基本情報入力シート!L93)</f>
        <v/>
      </c>
      <c r="H65" s="477" t="str">
        <f aca="false">IF(基本情報入力シート!Q93="", "", 基本情報入力シート!Q93)</f>
        <v/>
      </c>
      <c r="I65" s="477" t="str">
        <f aca="false">IF(基本情報入力シート!V93="", "", 基本情報入力シート!V93)</f>
        <v/>
      </c>
      <c r="J65" s="477" t="str">
        <f aca="false">IF(基本情報入力シート!W93="", "", 基本情報入力シート!W93)</f>
        <v/>
      </c>
      <c r="K65" s="477" t="str">
        <f aca="false">IF(基本情報入力シート!Z93="", "", 基本情報入力シート!Z93)</f>
        <v/>
      </c>
      <c r="L65" s="478" t="str">
        <f aca="false">IF(基本情報入力シート!AF93=0, "",基本情報入力シート!AF93)</f>
        <v/>
      </c>
      <c r="M65" s="479" t="e">
        <f aca="false">IF(基本情報入力シート!AG93="","",基本情報入力シート!AG93)</f>
        <v>#N/A</v>
      </c>
      <c r="N65" s="480"/>
      <c r="O65" s="481" t="e">
        <f aca="false">IFERROR(VLOOKUP(K65,【参考】数式用!$A$2:$F$57,MATCH(N65,【参考】数式用!$C$3:$F$3,0)+2,0),"")))</f>
        <v>#N/A</v>
      </c>
      <c r="P65" s="482" t="s">
        <v>179</v>
      </c>
      <c r="Q65" s="483"/>
      <c r="R65" s="484" t="s">
        <v>180</v>
      </c>
      <c r="S65" s="483"/>
      <c r="T65" s="484" t="s">
        <v>268</v>
      </c>
      <c r="U65" s="483"/>
      <c r="V65" s="484" t="s">
        <v>180</v>
      </c>
      <c r="W65" s="483"/>
      <c r="X65" s="484" t="s">
        <v>181</v>
      </c>
      <c r="Y65" s="484" t="s">
        <v>269</v>
      </c>
      <c r="Z65" s="484" t="str">
        <f aca="false">IF(Q65&gt;=1,(U65*12+W65)-(Q65*12+S65)+1,"")</f>
        <v/>
      </c>
      <c r="AA65" s="485" t="s">
        <v>270</v>
      </c>
      <c r="AB65" s="486" t="str">
        <f aca="false">IFERROR(ROUNDDOWN(ROUND(L65*O65,0)*M65,0)*Z65,"")</f>
        <v/>
      </c>
      <c r="AC65" s="487" t="e">
        <f aca="false">IFERROR(ROUNDDOWN(ROUNDDOWN(ROUND(L65*VLOOKUP(K65,【参考】数式用!$A$4:$F$57,MATCH("処遇改善加算Ⅳ",【参考】数式用!$C$3:$F$3,0)+2,0),0)*M65,0)*Z65*0.5,0), "")),0),0),0))</f>
        <v>#N/A</v>
      </c>
      <c r="AD65" s="488"/>
      <c r="AE65" s="489"/>
      <c r="AF65" s="489"/>
      <c r="AG65" s="490"/>
      <c r="AH65" s="491"/>
      <c r="AI65" s="492"/>
      <c r="AJ65" s="492"/>
      <c r="AK65" s="493" t="e">
        <f aca="false">IF(AND(N65&lt;&gt;"", OR(U65&lt;&gt;8,W65&lt;&gt;5)),"！算定期間の終わりが令和８年５月になっていません。令和８年６月以降については別シートに記載してください。",
 IF(AND(AN65="加算対象外",N65&lt;&gt;""),"このサービスは、令和８年４月・５月は処遇改善加算の対象ではありません。記入しないでください。",""))</f>
        <v>#N/A</v>
      </c>
      <c r="AL65" s="494" t="e">
        <f aca="false">IF(OR(N65="",AN65="加算対象外"),"",IF(OR(AND(COUNTIF(AP65,"未入力")&gt;0,AD65=""),AND(COUNTIF(AQ65,"未入力")&gt;0,AE65=""),AND(COUNTIF(AN65:BE65,"AF列に色付け")&gt;0,AF65=""),AND(COUNTIF(AN65:BE65,"AG列に色付け")&gt;0,OR(AG65="",AG65=0)),AND(COUNTIF(AN65:BE65,"AH列に色付け")&gt;0,AH65=""),AND(COUNTIF(AN65:BE65,"AI列に色付け")&gt;0,AI65=""),AND(COUNTIF(AN65:BE65,"AJ列に色付け")&gt;0,AJ65="")),"！記入が必要な欄（オレンジ色のセル）に空欄があります。空欄を埋めてください。",""))</f>
        <v>#N/A</v>
      </c>
      <c r="AM65" s="495"/>
      <c r="AN65" s="496" t="e">
        <f aca="false">IFERROR(VLOOKUP(K65,【参考】数式用!$A$2:$N$57,14,FALSE),"")))</f>
        <v>#N/A</v>
      </c>
      <c r="AO65" s="496" t="e">
        <f aca="false">IF(AND(K65&lt;&gt;"",AN65="加算対象"),"N列に色付け","")</f>
        <v>#N/A</v>
      </c>
      <c r="AP65" s="239" t="e">
        <f aca="false">IF(AND(AC65&lt;&gt;0,AC65&lt;&gt;"",AN65="加算対象"),IF(AD65="○","入力済","未入力"),"")</f>
        <v>#N/A</v>
      </c>
      <c r="AQ65" s="239" t="str">
        <f aca="false">IF(AND(N65&lt;&gt;"", AE65="",AN65="加算対象"), "未入力", "入力済")</f>
        <v>入力済</v>
      </c>
      <c r="AR65" s="496" t="e">
        <f aca="false">IF(AND(N65&lt;&gt;"", N65&lt;&gt;"処遇改善加算Ⅳ",AN65="加算対象"),"AF列に色付け","")</f>
        <v>#N/A</v>
      </c>
      <c r="AS65" s="239" t="str">
        <f aca="false">IF(AND(N65&lt;&gt;"", N65&lt;&gt;"処遇改善加算Ⅳ", AF65=""), "未入力", "入力済")</f>
        <v>入力済</v>
      </c>
      <c r="AT65" s="239" t="str">
        <f aca="false">IF(OR(N65="処遇改善加算Ⅰ",N65="処遇改善加算Ⅱ"),"対象","")</f>
        <v/>
      </c>
      <c r="AU65" s="239" t="e">
        <f aca="false">IF(AND(AN65="加算対象",N65&lt;&gt;"処遇改善加算Ⅲ",N65&lt;&gt;"処遇改善加算Ⅳ", N65&lt;&gt;"", AT65&lt;&gt;"対象外"), 1,"")</f>
        <v>#N/A</v>
      </c>
      <c r="AV65" s="496" t="e">
        <f aca="false">IF(AND(AU65=1, OR(AG65=0,AG65=""),AN65="加算対象"),"AH列に色付け","")</f>
        <v>#N/A</v>
      </c>
      <c r="AW65" s="496" t="str">
        <f aca="false">IF(AND($AU65=1,$AV65="AH列に色付け",OR($AG65="",$AH65="")),"未入力",IF(AND($AU65=1,$AV65="",$AG65=""),"未入力","入力済"))</f>
        <v>入力済</v>
      </c>
      <c r="AX65" s="239" t="e">
        <f aca="false">IFERROR(VLOOKUP(K65,【参考】数式用!$AR$3:$AS$49,2, FALSE), "")))</f>
        <v>#N/A</v>
      </c>
      <c r="AY65" s="496" t="e">
        <f aca="false">IF(AND(AN65="加算対象",N65="処遇改善加算Ⅰ"),"AI列に色付け","")</f>
        <v>#N/A</v>
      </c>
      <c r="AZ65" s="496" t="str">
        <f aca="false">IF(AND(N65="処遇改善加算Ⅰ", AI65=""), "未入力","入力済")</f>
        <v>入力済</v>
      </c>
      <c r="BA65" s="239" t="e">
        <f aca="false">IFERROR(VLOOKUP(K65,【参考】数式用!$AX$3:$AY$56, 2, FALSE), "")))</f>
        <v>#N/A</v>
      </c>
      <c r="BB65" s="496" t="str">
        <f aca="false">IF(COUNTIF(AE65:AH65,"*令和８年度特例要件を*")&gt;0,"AJ列に色付け","")</f>
        <v/>
      </c>
      <c r="BC65" s="497" t="str">
        <f aca="false">IF(AND(COUNTIF(AE65:AH65,"*令和８年度特例要件を*")&gt;0,AJ65=""), "未入力","入力済")</f>
        <v>入力済</v>
      </c>
      <c r="BD65" s="496" t="str">
        <f aca="false">IF(BB65="AJ列に色付け","入力必要","")</f>
        <v/>
      </c>
      <c r="BE65" s="496" t="str">
        <f aca="false">G65</f>
        <v/>
      </c>
      <c r="BF65" s="369"/>
      <c r="BG65" s="369"/>
      <c r="BH65" s="500" t="e">
        <f aca="false">VLOOKUP(K65,【参考】数式用!$A$2:$O$57,15,FALSE))</f>
        <v>#N/A</v>
      </c>
      <c r="BI65" s="369"/>
      <c r="BJ65" s="369"/>
      <c r="BK65" s="369"/>
      <c r="BL65" s="369"/>
      <c r="BM65" s="369"/>
      <c r="BN65" s="369"/>
      <c r="BO65" s="371"/>
    </row>
    <row r="66" s="385" customFormat="true" ht="109.5" hidden="false" customHeight="true" outlineLevel="0" collapsed="false">
      <c r="A66" s="475" t="n">
        <v>55</v>
      </c>
      <c r="B66" s="476" t="str">
        <f aca="false">IF(基本情報入力シート!B94="","",基本情報入力シート!B94)</f>
        <v/>
      </c>
      <c r="C66" s="476"/>
      <c r="D66" s="476"/>
      <c r="E66" s="476"/>
      <c r="F66" s="476"/>
      <c r="G66" s="477" t="str">
        <f aca="false">IF(基本情報入力シート!L94="", "", 基本情報入力シート!L94)</f>
        <v/>
      </c>
      <c r="H66" s="477" t="str">
        <f aca="false">IF(基本情報入力シート!Q94="", "", 基本情報入力シート!Q94)</f>
        <v/>
      </c>
      <c r="I66" s="477" t="str">
        <f aca="false">IF(基本情報入力シート!V94="", "", 基本情報入力シート!V94)</f>
        <v/>
      </c>
      <c r="J66" s="477" t="str">
        <f aca="false">IF(基本情報入力シート!W94="", "", 基本情報入力シート!W94)</f>
        <v/>
      </c>
      <c r="K66" s="477" t="str">
        <f aca="false">IF(基本情報入力シート!Z94="", "", 基本情報入力シート!Z94)</f>
        <v/>
      </c>
      <c r="L66" s="478" t="str">
        <f aca="false">IF(基本情報入力シート!AF94=0, "",基本情報入力シート!AF94)</f>
        <v/>
      </c>
      <c r="M66" s="479" t="e">
        <f aca="false">IF(基本情報入力シート!AG94="","",基本情報入力シート!AG94)</f>
        <v>#N/A</v>
      </c>
      <c r="N66" s="480"/>
      <c r="O66" s="481" t="e">
        <f aca="false">IFERROR(VLOOKUP(K66,【参考】数式用!$A$2:$F$57,MATCH(N66,【参考】数式用!$C$3:$F$3,0)+2,0),"")))</f>
        <v>#N/A</v>
      </c>
      <c r="P66" s="482" t="s">
        <v>179</v>
      </c>
      <c r="Q66" s="483"/>
      <c r="R66" s="484" t="s">
        <v>180</v>
      </c>
      <c r="S66" s="483"/>
      <c r="T66" s="484" t="s">
        <v>268</v>
      </c>
      <c r="U66" s="483"/>
      <c r="V66" s="484" t="s">
        <v>180</v>
      </c>
      <c r="W66" s="483"/>
      <c r="X66" s="484" t="s">
        <v>181</v>
      </c>
      <c r="Y66" s="484" t="s">
        <v>269</v>
      </c>
      <c r="Z66" s="484" t="str">
        <f aca="false">IF(Q66&gt;=1,(U66*12+W66)-(Q66*12+S66)+1,"")</f>
        <v/>
      </c>
      <c r="AA66" s="485" t="s">
        <v>270</v>
      </c>
      <c r="AB66" s="486" t="str">
        <f aca="false">IFERROR(ROUNDDOWN(ROUND(L66*O66,0)*M66,0)*Z66,"")</f>
        <v/>
      </c>
      <c r="AC66" s="487" t="e">
        <f aca="false">IFERROR(ROUNDDOWN(ROUNDDOWN(ROUND(L66*VLOOKUP(K66,【参考】数式用!$A$4:$F$57,MATCH("処遇改善加算Ⅳ",【参考】数式用!$C$3:$F$3,0)+2,0),0)*M66,0)*Z66*0.5,0), "")),0),0),0))</f>
        <v>#N/A</v>
      </c>
      <c r="AD66" s="488"/>
      <c r="AE66" s="489"/>
      <c r="AF66" s="489"/>
      <c r="AG66" s="490"/>
      <c r="AH66" s="491"/>
      <c r="AI66" s="492"/>
      <c r="AJ66" s="492"/>
      <c r="AK66" s="493" t="e">
        <f aca="false">IF(AND(N66&lt;&gt;"", OR(U66&lt;&gt;8,W66&lt;&gt;5)),"！算定期間の終わりが令和８年５月になっていません。令和８年６月以降については別シートに記載してください。",
 IF(AND(AN66="加算対象外",N66&lt;&gt;""),"このサービスは、令和８年４月・５月は処遇改善加算の対象ではありません。記入しないでください。",""))</f>
        <v>#N/A</v>
      </c>
      <c r="AL66" s="494" t="e">
        <f aca="false">IF(OR(N66="",AN66="加算対象外"),"",IF(OR(AND(COUNTIF(AP66,"未入力")&gt;0,AD66=""),AND(COUNTIF(AQ66,"未入力")&gt;0,AE66=""),AND(COUNTIF(AN66:BE66,"AF列に色付け")&gt;0,AF66=""),AND(COUNTIF(AN66:BE66,"AG列に色付け")&gt;0,OR(AG66="",AG66=0)),AND(COUNTIF(AN66:BE66,"AH列に色付け")&gt;0,AH66=""),AND(COUNTIF(AN66:BE66,"AI列に色付け")&gt;0,AI66=""),AND(COUNTIF(AN66:BE66,"AJ列に色付け")&gt;0,AJ66="")),"！記入が必要な欄（オレンジ色のセル）に空欄があります。空欄を埋めてください。",""))</f>
        <v>#N/A</v>
      </c>
      <c r="AM66" s="495"/>
      <c r="AN66" s="496" t="e">
        <f aca="false">IFERROR(VLOOKUP(K66,【参考】数式用!$A$2:$N$57,14,FALSE),"")))</f>
        <v>#N/A</v>
      </c>
      <c r="AO66" s="496" t="e">
        <f aca="false">IF(AND(K66&lt;&gt;"",AN66="加算対象"),"N列に色付け","")</f>
        <v>#N/A</v>
      </c>
      <c r="AP66" s="239" t="e">
        <f aca="false">IF(AND(AC66&lt;&gt;0,AC66&lt;&gt;"",AN66="加算対象"),IF(AD66="○","入力済","未入力"),"")</f>
        <v>#N/A</v>
      </c>
      <c r="AQ66" s="239" t="str">
        <f aca="false">IF(AND(N66&lt;&gt;"", AE66="",AN66="加算対象"), "未入力", "入力済")</f>
        <v>入力済</v>
      </c>
      <c r="AR66" s="496" t="e">
        <f aca="false">IF(AND(N66&lt;&gt;"", N66&lt;&gt;"処遇改善加算Ⅳ",AN66="加算対象"),"AF列に色付け","")</f>
        <v>#N/A</v>
      </c>
      <c r="AS66" s="239" t="str">
        <f aca="false">IF(AND(N66&lt;&gt;"", N66&lt;&gt;"処遇改善加算Ⅳ", AF66=""), "未入力", "入力済")</f>
        <v>入力済</v>
      </c>
      <c r="AT66" s="239" t="str">
        <f aca="false">IF(OR(N66="処遇改善加算Ⅰ",N66="処遇改善加算Ⅱ"),"対象","")</f>
        <v/>
      </c>
      <c r="AU66" s="239" t="e">
        <f aca="false">IF(AND(AN66="加算対象",N66&lt;&gt;"処遇改善加算Ⅲ",N66&lt;&gt;"処遇改善加算Ⅳ", N66&lt;&gt;"", AT66&lt;&gt;"対象外"), 1,"")</f>
        <v>#N/A</v>
      </c>
      <c r="AV66" s="496" t="e">
        <f aca="false">IF(AND(AU66=1, OR(AG66=0,AG66=""),AN66="加算対象"),"AH列に色付け","")</f>
        <v>#N/A</v>
      </c>
      <c r="AW66" s="496" t="str">
        <f aca="false">IF(AND($AU66=1,$AV66="AH列に色付け",OR($AG66="",$AH66="")),"未入力",IF(AND($AU66=1,$AV66="",$AG66=""),"未入力","入力済"))</f>
        <v>入力済</v>
      </c>
      <c r="AX66" s="239" t="e">
        <f aca="false">IFERROR(VLOOKUP(K66,【参考】数式用!$AR$3:$AS$49,2, FALSE), "")))</f>
        <v>#N/A</v>
      </c>
      <c r="AY66" s="496" t="e">
        <f aca="false">IF(AND(AN66="加算対象",N66="処遇改善加算Ⅰ"),"AI列に色付け","")</f>
        <v>#N/A</v>
      </c>
      <c r="AZ66" s="496" t="str">
        <f aca="false">IF(AND(N66="処遇改善加算Ⅰ", AI66=""), "未入力","入力済")</f>
        <v>入力済</v>
      </c>
      <c r="BA66" s="239" t="e">
        <f aca="false">IFERROR(VLOOKUP(K66,【参考】数式用!$AX$3:$AY$56, 2, FALSE), "")))</f>
        <v>#N/A</v>
      </c>
      <c r="BB66" s="496" t="str">
        <f aca="false">IF(COUNTIF(AE66:AH66,"*令和８年度特例要件を*")&gt;0,"AJ列に色付け","")</f>
        <v/>
      </c>
      <c r="BC66" s="497" t="str">
        <f aca="false">IF(AND(COUNTIF(AE66:AH66,"*令和８年度特例要件を*")&gt;0,AJ66=""), "未入力","入力済")</f>
        <v>入力済</v>
      </c>
      <c r="BD66" s="496" t="str">
        <f aca="false">IF(BB66="AJ列に色付け","入力必要","")</f>
        <v/>
      </c>
      <c r="BE66" s="496" t="str">
        <f aca="false">G66</f>
        <v/>
      </c>
      <c r="BF66" s="369"/>
      <c r="BG66" s="369"/>
      <c r="BH66" s="500" t="e">
        <f aca="false">VLOOKUP(K66,【参考】数式用!$A$2:$O$57,15,FALSE))</f>
        <v>#N/A</v>
      </c>
      <c r="BI66" s="369"/>
      <c r="BJ66" s="369"/>
      <c r="BK66" s="369"/>
      <c r="BL66" s="369"/>
      <c r="BM66" s="369"/>
      <c r="BN66" s="369"/>
      <c r="BO66" s="371"/>
    </row>
    <row r="67" s="385" customFormat="true" ht="109.5" hidden="false" customHeight="true" outlineLevel="0" collapsed="false">
      <c r="A67" s="475" t="n">
        <v>56</v>
      </c>
      <c r="B67" s="476" t="str">
        <f aca="false">IF(基本情報入力シート!B95="","",基本情報入力シート!B95)</f>
        <v/>
      </c>
      <c r="C67" s="476"/>
      <c r="D67" s="476"/>
      <c r="E67" s="476"/>
      <c r="F67" s="476"/>
      <c r="G67" s="477" t="str">
        <f aca="false">IF(基本情報入力シート!L95="", "", 基本情報入力シート!L95)</f>
        <v/>
      </c>
      <c r="H67" s="477" t="str">
        <f aca="false">IF(基本情報入力シート!Q95="", "", 基本情報入力シート!Q95)</f>
        <v/>
      </c>
      <c r="I67" s="477" t="str">
        <f aca="false">IF(基本情報入力シート!V95="", "", 基本情報入力シート!V95)</f>
        <v/>
      </c>
      <c r="J67" s="477" t="str">
        <f aca="false">IF(基本情報入力シート!W95="", "", 基本情報入力シート!W95)</f>
        <v/>
      </c>
      <c r="K67" s="477" t="str">
        <f aca="false">IF(基本情報入力シート!Z95="", "", 基本情報入力シート!Z95)</f>
        <v/>
      </c>
      <c r="L67" s="478" t="str">
        <f aca="false">IF(基本情報入力シート!AF95=0, "",基本情報入力シート!AF95)</f>
        <v/>
      </c>
      <c r="M67" s="479" t="e">
        <f aca="false">IF(基本情報入力シート!AG95="","",基本情報入力シート!AG95)</f>
        <v>#N/A</v>
      </c>
      <c r="N67" s="480"/>
      <c r="O67" s="481" t="e">
        <f aca="false">IFERROR(VLOOKUP(K67,【参考】数式用!$A$2:$F$57,MATCH(N67,【参考】数式用!$C$3:$F$3,0)+2,0),"")))</f>
        <v>#N/A</v>
      </c>
      <c r="P67" s="482" t="s">
        <v>179</v>
      </c>
      <c r="Q67" s="483"/>
      <c r="R67" s="484" t="s">
        <v>180</v>
      </c>
      <c r="S67" s="483"/>
      <c r="T67" s="484" t="s">
        <v>268</v>
      </c>
      <c r="U67" s="483"/>
      <c r="V67" s="484" t="s">
        <v>180</v>
      </c>
      <c r="W67" s="483"/>
      <c r="X67" s="484" t="s">
        <v>181</v>
      </c>
      <c r="Y67" s="484" t="s">
        <v>269</v>
      </c>
      <c r="Z67" s="484" t="str">
        <f aca="false">IF(Q67&gt;=1,(U67*12+W67)-(Q67*12+S67)+1,"")</f>
        <v/>
      </c>
      <c r="AA67" s="485" t="s">
        <v>270</v>
      </c>
      <c r="AB67" s="486" t="str">
        <f aca="false">IFERROR(ROUNDDOWN(ROUND(L67*O67,0)*M67,0)*Z67,"")</f>
        <v/>
      </c>
      <c r="AC67" s="487" t="e">
        <f aca="false">IFERROR(ROUNDDOWN(ROUNDDOWN(ROUND(L67*VLOOKUP(K67,【参考】数式用!$A$4:$F$57,MATCH("処遇改善加算Ⅳ",【参考】数式用!$C$3:$F$3,0)+2,0),0)*M67,0)*Z67*0.5,0), "")),0),0),0))</f>
        <v>#N/A</v>
      </c>
      <c r="AD67" s="488"/>
      <c r="AE67" s="489"/>
      <c r="AF67" s="489"/>
      <c r="AG67" s="490"/>
      <c r="AH67" s="491"/>
      <c r="AI67" s="492"/>
      <c r="AJ67" s="492"/>
      <c r="AK67" s="493" t="e">
        <f aca="false">IF(AND(N67&lt;&gt;"", OR(U67&lt;&gt;8,W67&lt;&gt;5)),"！算定期間の終わりが令和８年５月になっていません。令和８年６月以降については別シートに記載してください。",
 IF(AND(AN67="加算対象外",N67&lt;&gt;""),"このサービスは、令和８年４月・５月は処遇改善加算の対象ではありません。記入しないでください。",""))</f>
        <v>#N/A</v>
      </c>
      <c r="AL67" s="494" t="e">
        <f aca="false">IF(OR(N67="",AN67="加算対象外"),"",IF(OR(AND(COUNTIF(AP67,"未入力")&gt;0,AD67=""),AND(COUNTIF(AQ67,"未入力")&gt;0,AE67=""),AND(COUNTIF(AN67:BE67,"AF列に色付け")&gt;0,AF67=""),AND(COUNTIF(AN67:BE67,"AG列に色付け")&gt;0,OR(AG67="",AG67=0)),AND(COUNTIF(AN67:BE67,"AH列に色付け")&gt;0,AH67=""),AND(COUNTIF(AN67:BE67,"AI列に色付け")&gt;0,AI67=""),AND(COUNTIF(AN67:BE67,"AJ列に色付け")&gt;0,AJ67="")),"！記入が必要な欄（オレンジ色のセル）に空欄があります。空欄を埋めてください。",""))</f>
        <v>#N/A</v>
      </c>
      <c r="AM67" s="495"/>
      <c r="AN67" s="496" t="e">
        <f aca="false">IFERROR(VLOOKUP(K67,【参考】数式用!$A$2:$N$57,14,FALSE),"")))</f>
        <v>#N/A</v>
      </c>
      <c r="AO67" s="496" t="e">
        <f aca="false">IF(AND(K67&lt;&gt;"",AN67="加算対象"),"N列に色付け","")</f>
        <v>#N/A</v>
      </c>
      <c r="AP67" s="239" t="e">
        <f aca="false">IF(AND(AC67&lt;&gt;0,AC67&lt;&gt;"",AN67="加算対象"),IF(AD67="○","入力済","未入力"),"")</f>
        <v>#N/A</v>
      </c>
      <c r="AQ67" s="239" t="str">
        <f aca="false">IF(AND(N67&lt;&gt;"", AE67="",AN67="加算対象"), "未入力", "入力済")</f>
        <v>入力済</v>
      </c>
      <c r="AR67" s="496" t="e">
        <f aca="false">IF(AND(N67&lt;&gt;"", N67&lt;&gt;"処遇改善加算Ⅳ",AN67="加算対象"),"AF列に色付け","")</f>
        <v>#N/A</v>
      </c>
      <c r="AS67" s="239" t="str">
        <f aca="false">IF(AND(N67&lt;&gt;"", N67&lt;&gt;"処遇改善加算Ⅳ", AF67=""), "未入力", "入力済")</f>
        <v>入力済</v>
      </c>
      <c r="AT67" s="239" t="str">
        <f aca="false">IF(OR(N67="処遇改善加算Ⅰ",N67="処遇改善加算Ⅱ"),"対象","")</f>
        <v/>
      </c>
      <c r="AU67" s="239" t="e">
        <f aca="false">IF(AND(AN67="加算対象",N67&lt;&gt;"処遇改善加算Ⅲ",N67&lt;&gt;"処遇改善加算Ⅳ", N67&lt;&gt;"", AT67&lt;&gt;"対象外"), 1,"")</f>
        <v>#N/A</v>
      </c>
      <c r="AV67" s="496" t="e">
        <f aca="false">IF(AND(AU67=1, OR(AG67=0,AG67=""),AN67="加算対象"),"AH列に色付け","")</f>
        <v>#N/A</v>
      </c>
      <c r="AW67" s="496" t="str">
        <f aca="false">IF(AND($AU67=1,$AV67="AH列に色付け",OR($AG67="",$AH67="")),"未入力",IF(AND($AU67=1,$AV67="",$AG67=""),"未入力","入力済"))</f>
        <v>入力済</v>
      </c>
      <c r="AX67" s="239" t="e">
        <f aca="false">IFERROR(VLOOKUP(K67,【参考】数式用!$AR$3:$AS$49,2, FALSE), "")))</f>
        <v>#N/A</v>
      </c>
      <c r="AY67" s="496" t="e">
        <f aca="false">IF(AND(AN67="加算対象",N67="処遇改善加算Ⅰ"),"AI列に色付け","")</f>
        <v>#N/A</v>
      </c>
      <c r="AZ67" s="496" t="str">
        <f aca="false">IF(AND(N67="処遇改善加算Ⅰ", AI67=""), "未入力","入力済")</f>
        <v>入力済</v>
      </c>
      <c r="BA67" s="239" t="e">
        <f aca="false">IFERROR(VLOOKUP(K67,【参考】数式用!$AX$3:$AY$56, 2, FALSE), "")))</f>
        <v>#N/A</v>
      </c>
      <c r="BB67" s="496" t="str">
        <f aca="false">IF(COUNTIF(AE67:AH67,"*令和８年度特例要件を*")&gt;0,"AJ列に色付け","")</f>
        <v/>
      </c>
      <c r="BC67" s="497" t="str">
        <f aca="false">IF(AND(COUNTIF(AE67:AH67,"*令和８年度特例要件を*")&gt;0,AJ67=""), "未入力","入力済")</f>
        <v>入力済</v>
      </c>
      <c r="BD67" s="496" t="str">
        <f aca="false">IF(BB67="AJ列に色付け","入力必要","")</f>
        <v/>
      </c>
      <c r="BE67" s="496" t="str">
        <f aca="false">G67</f>
        <v/>
      </c>
      <c r="BF67" s="369"/>
      <c r="BG67" s="369"/>
      <c r="BH67" s="500" t="e">
        <f aca="false">VLOOKUP(K67,【参考】数式用!$A$2:$O$57,15,FALSE))</f>
        <v>#N/A</v>
      </c>
      <c r="BI67" s="369"/>
      <c r="BJ67" s="369"/>
      <c r="BK67" s="369"/>
      <c r="BL67" s="369"/>
      <c r="BM67" s="369"/>
      <c r="BN67" s="369"/>
      <c r="BO67" s="371"/>
    </row>
    <row r="68" s="385" customFormat="true" ht="109.5" hidden="false" customHeight="true" outlineLevel="0" collapsed="false">
      <c r="A68" s="475" t="n">
        <v>57</v>
      </c>
      <c r="B68" s="476" t="str">
        <f aca="false">IF(基本情報入力シート!B96="","",基本情報入力シート!B96)</f>
        <v/>
      </c>
      <c r="C68" s="476"/>
      <c r="D68" s="476"/>
      <c r="E68" s="476"/>
      <c r="F68" s="476"/>
      <c r="G68" s="477" t="str">
        <f aca="false">IF(基本情報入力シート!L96="", "", 基本情報入力シート!L96)</f>
        <v/>
      </c>
      <c r="H68" s="477" t="str">
        <f aca="false">IF(基本情報入力シート!Q96="", "", 基本情報入力シート!Q96)</f>
        <v/>
      </c>
      <c r="I68" s="477" t="str">
        <f aca="false">IF(基本情報入力シート!V96="", "", 基本情報入力シート!V96)</f>
        <v/>
      </c>
      <c r="J68" s="477" t="str">
        <f aca="false">IF(基本情報入力シート!W96="", "", 基本情報入力シート!W96)</f>
        <v/>
      </c>
      <c r="K68" s="477" t="str">
        <f aca="false">IF(基本情報入力シート!Z96="", "", 基本情報入力シート!Z96)</f>
        <v/>
      </c>
      <c r="L68" s="478" t="str">
        <f aca="false">IF(基本情報入力シート!AF96=0, "",基本情報入力シート!AF96)</f>
        <v/>
      </c>
      <c r="M68" s="479" t="e">
        <f aca="false">IF(基本情報入力シート!AG96="","",基本情報入力シート!AG96)</f>
        <v>#N/A</v>
      </c>
      <c r="N68" s="480"/>
      <c r="O68" s="481" t="e">
        <f aca="false">IFERROR(VLOOKUP(K68,【参考】数式用!$A$2:$F$57,MATCH(N68,【参考】数式用!$C$3:$F$3,0)+2,0),"")))</f>
        <v>#N/A</v>
      </c>
      <c r="P68" s="482" t="s">
        <v>179</v>
      </c>
      <c r="Q68" s="483"/>
      <c r="R68" s="484" t="s">
        <v>180</v>
      </c>
      <c r="S68" s="483"/>
      <c r="T68" s="484" t="s">
        <v>268</v>
      </c>
      <c r="U68" s="483"/>
      <c r="V68" s="484" t="s">
        <v>180</v>
      </c>
      <c r="W68" s="483"/>
      <c r="X68" s="484" t="s">
        <v>181</v>
      </c>
      <c r="Y68" s="484" t="s">
        <v>269</v>
      </c>
      <c r="Z68" s="484" t="str">
        <f aca="false">IF(Q68&gt;=1,(U68*12+W68)-(Q68*12+S68)+1,"")</f>
        <v/>
      </c>
      <c r="AA68" s="485" t="s">
        <v>270</v>
      </c>
      <c r="AB68" s="486" t="str">
        <f aca="false">IFERROR(ROUNDDOWN(ROUND(L68*O68,0)*M68,0)*Z68,"")</f>
        <v/>
      </c>
      <c r="AC68" s="487" t="e">
        <f aca="false">IFERROR(ROUNDDOWN(ROUNDDOWN(ROUND(L68*VLOOKUP(K68,【参考】数式用!$A$4:$F$57,MATCH("処遇改善加算Ⅳ",【参考】数式用!$C$3:$F$3,0)+2,0),0)*M68,0)*Z68*0.5,0), "")),0),0),0))</f>
        <v>#N/A</v>
      </c>
      <c r="AD68" s="488"/>
      <c r="AE68" s="489"/>
      <c r="AF68" s="489"/>
      <c r="AG68" s="490"/>
      <c r="AH68" s="491"/>
      <c r="AI68" s="492"/>
      <c r="AJ68" s="492"/>
      <c r="AK68" s="493" t="e">
        <f aca="false">IF(AND(N68&lt;&gt;"", OR(U68&lt;&gt;8,W68&lt;&gt;5)),"！算定期間の終わりが令和８年５月になっていません。令和８年６月以降については別シートに記載してください。",
 IF(AND(AN68="加算対象外",N68&lt;&gt;""),"このサービスは、令和８年４月・５月は処遇改善加算の対象ではありません。記入しないでください。",""))</f>
        <v>#N/A</v>
      </c>
      <c r="AL68" s="494" t="e">
        <f aca="false">IF(OR(N68="",AN68="加算対象外"),"",IF(OR(AND(COUNTIF(AP68,"未入力")&gt;0,AD68=""),AND(COUNTIF(AQ68,"未入力")&gt;0,AE68=""),AND(COUNTIF(AN68:BE68,"AF列に色付け")&gt;0,AF68=""),AND(COUNTIF(AN68:BE68,"AG列に色付け")&gt;0,OR(AG68="",AG68=0)),AND(COUNTIF(AN68:BE68,"AH列に色付け")&gt;0,AH68=""),AND(COUNTIF(AN68:BE68,"AI列に色付け")&gt;0,AI68=""),AND(COUNTIF(AN68:BE68,"AJ列に色付け")&gt;0,AJ68="")),"！記入が必要な欄（オレンジ色のセル）に空欄があります。空欄を埋めてください。",""))</f>
        <v>#N/A</v>
      </c>
      <c r="AM68" s="495"/>
      <c r="AN68" s="496" t="e">
        <f aca="false">IFERROR(VLOOKUP(K68,【参考】数式用!$A$2:$N$57,14,FALSE),"")))</f>
        <v>#N/A</v>
      </c>
      <c r="AO68" s="496" t="e">
        <f aca="false">IF(AND(K68&lt;&gt;"",AN68="加算対象"),"N列に色付け","")</f>
        <v>#N/A</v>
      </c>
      <c r="AP68" s="239" t="e">
        <f aca="false">IF(AND(AC68&lt;&gt;0,AC68&lt;&gt;"",AN68="加算対象"),IF(AD68="○","入力済","未入力"),"")</f>
        <v>#N/A</v>
      </c>
      <c r="AQ68" s="239" t="str">
        <f aca="false">IF(AND(N68&lt;&gt;"", AE68="",AN68="加算対象"), "未入力", "入力済")</f>
        <v>入力済</v>
      </c>
      <c r="AR68" s="496" t="e">
        <f aca="false">IF(AND(N68&lt;&gt;"", N68&lt;&gt;"処遇改善加算Ⅳ",AN68="加算対象"),"AF列に色付け","")</f>
        <v>#N/A</v>
      </c>
      <c r="AS68" s="239" t="str">
        <f aca="false">IF(AND(N68&lt;&gt;"", N68&lt;&gt;"処遇改善加算Ⅳ", AF68=""), "未入力", "入力済")</f>
        <v>入力済</v>
      </c>
      <c r="AT68" s="239" t="str">
        <f aca="false">IF(OR(N68="処遇改善加算Ⅰ",N68="処遇改善加算Ⅱ"),"対象","")</f>
        <v/>
      </c>
      <c r="AU68" s="239" t="e">
        <f aca="false">IF(AND(AN68="加算対象",N68&lt;&gt;"処遇改善加算Ⅲ",N68&lt;&gt;"処遇改善加算Ⅳ", N68&lt;&gt;"", AT68&lt;&gt;"対象外"), 1,"")</f>
        <v>#N/A</v>
      </c>
      <c r="AV68" s="496" t="e">
        <f aca="false">IF(AND(AU68=1, OR(AG68=0,AG68=""),AN68="加算対象"),"AH列に色付け","")</f>
        <v>#N/A</v>
      </c>
      <c r="AW68" s="496" t="str">
        <f aca="false">IF(AND($AU68=1,$AV68="AH列に色付け",OR($AG68="",$AH68="")),"未入力",IF(AND($AU68=1,$AV68="",$AG68=""),"未入力","入力済"))</f>
        <v>入力済</v>
      </c>
      <c r="AX68" s="239" t="e">
        <f aca="false">IFERROR(VLOOKUP(K68,【参考】数式用!$AR$3:$AS$49,2, FALSE), "")))</f>
        <v>#N/A</v>
      </c>
      <c r="AY68" s="496" t="e">
        <f aca="false">IF(AND(AN68="加算対象",N68="処遇改善加算Ⅰ"),"AI列に色付け","")</f>
        <v>#N/A</v>
      </c>
      <c r="AZ68" s="496" t="str">
        <f aca="false">IF(AND(N68="処遇改善加算Ⅰ", AI68=""), "未入力","入力済")</f>
        <v>入力済</v>
      </c>
      <c r="BA68" s="239" t="e">
        <f aca="false">IFERROR(VLOOKUP(K68,【参考】数式用!$AX$3:$AY$56, 2, FALSE), "")))</f>
        <v>#N/A</v>
      </c>
      <c r="BB68" s="496" t="str">
        <f aca="false">IF(COUNTIF(AE68:AH68,"*令和８年度特例要件を*")&gt;0,"AJ列に色付け","")</f>
        <v/>
      </c>
      <c r="BC68" s="497" t="str">
        <f aca="false">IF(AND(COUNTIF(AE68:AH68,"*令和８年度特例要件を*")&gt;0,AJ68=""), "未入力","入力済")</f>
        <v>入力済</v>
      </c>
      <c r="BD68" s="496" t="str">
        <f aca="false">IF(BB68="AJ列に色付け","入力必要","")</f>
        <v/>
      </c>
      <c r="BE68" s="496" t="str">
        <f aca="false">G68</f>
        <v/>
      </c>
      <c r="BF68" s="369"/>
      <c r="BG68" s="369"/>
      <c r="BH68" s="500" t="e">
        <f aca="false">VLOOKUP(K68,【参考】数式用!$A$2:$O$57,15,FALSE))</f>
        <v>#N/A</v>
      </c>
      <c r="BI68" s="369"/>
      <c r="BJ68" s="369"/>
      <c r="BK68" s="369"/>
      <c r="BL68" s="369"/>
      <c r="BM68" s="369"/>
      <c r="BN68" s="369"/>
      <c r="BO68" s="371"/>
    </row>
    <row r="69" s="385" customFormat="true" ht="109.5" hidden="false" customHeight="true" outlineLevel="0" collapsed="false">
      <c r="A69" s="475" t="n">
        <v>58</v>
      </c>
      <c r="B69" s="476" t="str">
        <f aca="false">IF(基本情報入力シート!B97="","",基本情報入力シート!B97)</f>
        <v/>
      </c>
      <c r="C69" s="476"/>
      <c r="D69" s="476"/>
      <c r="E69" s="476"/>
      <c r="F69" s="476"/>
      <c r="G69" s="477" t="str">
        <f aca="false">IF(基本情報入力シート!L97="", "", 基本情報入力シート!L97)</f>
        <v/>
      </c>
      <c r="H69" s="477" t="str">
        <f aca="false">IF(基本情報入力シート!Q97="", "", 基本情報入力シート!Q97)</f>
        <v/>
      </c>
      <c r="I69" s="477" t="str">
        <f aca="false">IF(基本情報入力シート!V97="", "", 基本情報入力シート!V97)</f>
        <v/>
      </c>
      <c r="J69" s="477" t="str">
        <f aca="false">IF(基本情報入力シート!W97="", "", 基本情報入力シート!W97)</f>
        <v/>
      </c>
      <c r="K69" s="477" t="str">
        <f aca="false">IF(基本情報入力シート!Z97="", "", 基本情報入力シート!Z97)</f>
        <v/>
      </c>
      <c r="L69" s="478" t="str">
        <f aca="false">IF(基本情報入力シート!AF97=0, "",基本情報入力シート!AF97)</f>
        <v/>
      </c>
      <c r="M69" s="479" t="e">
        <f aca="false">IF(基本情報入力シート!AG97="","",基本情報入力シート!AG97)</f>
        <v>#N/A</v>
      </c>
      <c r="N69" s="480"/>
      <c r="O69" s="481" t="e">
        <f aca="false">IFERROR(VLOOKUP(K69,【参考】数式用!$A$2:$F$57,MATCH(N69,【参考】数式用!$C$3:$F$3,0)+2,0),"")))</f>
        <v>#N/A</v>
      </c>
      <c r="P69" s="482" t="s">
        <v>179</v>
      </c>
      <c r="Q69" s="483"/>
      <c r="R69" s="484" t="s">
        <v>180</v>
      </c>
      <c r="S69" s="483"/>
      <c r="T69" s="484" t="s">
        <v>268</v>
      </c>
      <c r="U69" s="483"/>
      <c r="V69" s="484" t="s">
        <v>180</v>
      </c>
      <c r="W69" s="483"/>
      <c r="X69" s="484" t="s">
        <v>181</v>
      </c>
      <c r="Y69" s="484" t="s">
        <v>269</v>
      </c>
      <c r="Z69" s="484" t="str">
        <f aca="false">IF(Q69&gt;=1,(U69*12+W69)-(Q69*12+S69)+1,"")</f>
        <v/>
      </c>
      <c r="AA69" s="485" t="s">
        <v>270</v>
      </c>
      <c r="AB69" s="486" t="str">
        <f aca="false">IFERROR(ROUNDDOWN(ROUND(L69*O69,0)*M69,0)*Z69,"")</f>
        <v/>
      </c>
      <c r="AC69" s="487" t="e">
        <f aca="false">IFERROR(ROUNDDOWN(ROUNDDOWN(ROUND(L69*VLOOKUP(K69,【参考】数式用!$A$4:$F$57,MATCH("処遇改善加算Ⅳ",【参考】数式用!$C$3:$F$3,0)+2,0),0)*M69,0)*Z69*0.5,0), "")),0),0),0))</f>
        <v>#N/A</v>
      </c>
      <c r="AD69" s="488"/>
      <c r="AE69" s="489"/>
      <c r="AF69" s="489"/>
      <c r="AG69" s="490"/>
      <c r="AH69" s="491"/>
      <c r="AI69" s="492"/>
      <c r="AJ69" s="492"/>
      <c r="AK69" s="493" t="e">
        <f aca="false">IF(AND(N69&lt;&gt;"", OR(U69&lt;&gt;8,W69&lt;&gt;5)),"！算定期間の終わりが令和８年５月になっていません。令和８年６月以降については別シートに記載してください。",
 IF(AND(AN69="加算対象外",N69&lt;&gt;""),"このサービスは、令和８年４月・５月は処遇改善加算の対象ではありません。記入しないでください。",""))</f>
        <v>#N/A</v>
      </c>
      <c r="AL69" s="494" t="e">
        <f aca="false">IF(OR(N69="",AN69="加算対象外"),"",IF(OR(AND(COUNTIF(AP69,"未入力")&gt;0,AD69=""),AND(COUNTIF(AQ69,"未入力")&gt;0,AE69=""),AND(COUNTIF(AN69:BE69,"AF列に色付け")&gt;0,AF69=""),AND(COUNTIF(AN69:BE69,"AG列に色付け")&gt;0,OR(AG69="",AG69=0)),AND(COUNTIF(AN69:BE69,"AH列に色付け")&gt;0,AH69=""),AND(COUNTIF(AN69:BE69,"AI列に色付け")&gt;0,AI69=""),AND(COUNTIF(AN69:BE69,"AJ列に色付け")&gt;0,AJ69="")),"！記入が必要な欄（オレンジ色のセル）に空欄があります。空欄を埋めてください。",""))</f>
        <v>#N/A</v>
      </c>
      <c r="AM69" s="495"/>
      <c r="AN69" s="496" t="e">
        <f aca="false">IFERROR(VLOOKUP(K69,【参考】数式用!$A$2:$N$57,14,FALSE),"")))</f>
        <v>#N/A</v>
      </c>
      <c r="AO69" s="496" t="e">
        <f aca="false">IF(AND(K69&lt;&gt;"",AN69="加算対象"),"N列に色付け","")</f>
        <v>#N/A</v>
      </c>
      <c r="AP69" s="239" t="e">
        <f aca="false">IF(AND(AC69&lt;&gt;0,AC69&lt;&gt;"",AN69="加算対象"),IF(AD69="○","入力済","未入力"),"")</f>
        <v>#N/A</v>
      </c>
      <c r="AQ69" s="239" t="str">
        <f aca="false">IF(AND(N69&lt;&gt;"", AE69="",AN69="加算対象"), "未入力", "入力済")</f>
        <v>入力済</v>
      </c>
      <c r="AR69" s="496" t="e">
        <f aca="false">IF(AND(N69&lt;&gt;"", N69&lt;&gt;"処遇改善加算Ⅳ",AN69="加算対象"),"AF列に色付け","")</f>
        <v>#N/A</v>
      </c>
      <c r="AS69" s="239" t="str">
        <f aca="false">IF(AND(N69&lt;&gt;"", N69&lt;&gt;"処遇改善加算Ⅳ", AF69=""), "未入力", "入力済")</f>
        <v>入力済</v>
      </c>
      <c r="AT69" s="239" t="str">
        <f aca="false">IF(OR(N69="処遇改善加算Ⅰ",N69="処遇改善加算Ⅱ"),"対象","")</f>
        <v/>
      </c>
      <c r="AU69" s="239" t="e">
        <f aca="false">IF(AND(AN69="加算対象",N69&lt;&gt;"処遇改善加算Ⅲ",N69&lt;&gt;"処遇改善加算Ⅳ", N69&lt;&gt;"", AT69&lt;&gt;"対象外"), 1,"")</f>
        <v>#N/A</v>
      </c>
      <c r="AV69" s="496" t="e">
        <f aca="false">IF(AND(AU69=1, OR(AG69=0,AG69=""),AN69="加算対象"),"AH列に色付け","")</f>
        <v>#N/A</v>
      </c>
      <c r="AW69" s="496" t="str">
        <f aca="false">IF(AND($AU69=1,$AV69="AH列に色付け",OR($AG69="",$AH69="")),"未入力",IF(AND($AU69=1,$AV69="",$AG69=""),"未入力","入力済"))</f>
        <v>入力済</v>
      </c>
      <c r="AX69" s="239" t="e">
        <f aca="false">IFERROR(VLOOKUP(K69,【参考】数式用!$AR$3:$AS$49,2, FALSE), "")))</f>
        <v>#N/A</v>
      </c>
      <c r="AY69" s="496" t="e">
        <f aca="false">IF(AND(AN69="加算対象",N69="処遇改善加算Ⅰ"),"AI列に色付け","")</f>
        <v>#N/A</v>
      </c>
      <c r="AZ69" s="496" t="str">
        <f aca="false">IF(AND(N69="処遇改善加算Ⅰ", AI69=""), "未入力","入力済")</f>
        <v>入力済</v>
      </c>
      <c r="BA69" s="239" t="e">
        <f aca="false">IFERROR(VLOOKUP(K69,【参考】数式用!$AX$3:$AY$56, 2, FALSE), "")))</f>
        <v>#N/A</v>
      </c>
      <c r="BB69" s="496" t="str">
        <f aca="false">IF(COUNTIF(AE69:AH69,"*令和８年度特例要件を*")&gt;0,"AJ列に色付け","")</f>
        <v/>
      </c>
      <c r="BC69" s="497" t="str">
        <f aca="false">IF(AND(COUNTIF(AE69:AH69,"*令和８年度特例要件を*")&gt;0,AJ69=""), "未入力","入力済")</f>
        <v>入力済</v>
      </c>
      <c r="BD69" s="496" t="str">
        <f aca="false">IF(BB69="AJ列に色付け","入力必要","")</f>
        <v/>
      </c>
      <c r="BE69" s="496" t="str">
        <f aca="false">G69</f>
        <v/>
      </c>
      <c r="BF69" s="369"/>
      <c r="BG69" s="369"/>
      <c r="BH69" s="500" t="e">
        <f aca="false">VLOOKUP(K69,【参考】数式用!$A$2:$O$57,15,FALSE))</f>
        <v>#N/A</v>
      </c>
      <c r="BI69" s="369"/>
      <c r="BJ69" s="369"/>
      <c r="BK69" s="369"/>
      <c r="BL69" s="369"/>
      <c r="BM69" s="369"/>
      <c r="BN69" s="369"/>
      <c r="BO69" s="371"/>
    </row>
    <row r="70" s="385" customFormat="true" ht="109.5" hidden="false" customHeight="true" outlineLevel="0" collapsed="false">
      <c r="A70" s="475" t="n">
        <v>59</v>
      </c>
      <c r="B70" s="476" t="str">
        <f aca="false">IF(基本情報入力シート!B98="","",基本情報入力シート!B98)</f>
        <v/>
      </c>
      <c r="C70" s="476"/>
      <c r="D70" s="476"/>
      <c r="E70" s="476"/>
      <c r="F70" s="476"/>
      <c r="G70" s="477" t="str">
        <f aca="false">IF(基本情報入力シート!L98="", "", 基本情報入力シート!L98)</f>
        <v/>
      </c>
      <c r="H70" s="477" t="str">
        <f aca="false">IF(基本情報入力シート!Q98="", "", 基本情報入力シート!Q98)</f>
        <v/>
      </c>
      <c r="I70" s="477" t="str">
        <f aca="false">IF(基本情報入力シート!V98="", "", 基本情報入力シート!V98)</f>
        <v/>
      </c>
      <c r="J70" s="477" t="str">
        <f aca="false">IF(基本情報入力シート!W98="", "", 基本情報入力シート!W98)</f>
        <v/>
      </c>
      <c r="K70" s="477" t="str">
        <f aca="false">IF(基本情報入力シート!Z98="", "", 基本情報入力シート!Z98)</f>
        <v/>
      </c>
      <c r="L70" s="478" t="str">
        <f aca="false">IF(基本情報入力シート!AF98=0, "",基本情報入力シート!AF98)</f>
        <v/>
      </c>
      <c r="M70" s="479" t="e">
        <f aca="false">IF(基本情報入力シート!AG98="","",基本情報入力シート!AG98)</f>
        <v>#N/A</v>
      </c>
      <c r="N70" s="480"/>
      <c r="O70" s="481" t="e">
        <f aca="false">IFERROR(VLOOKUP(K70,【参考】数式用!$A$2:$F$57,MATCH(N70,【参考】数式用!$C$3:$F$3,0)+2,0),"")))</f>
        <v>#N/A</v>
      </c>
      <c r="P70" s="482" t="s">
        <v>179</v>
      </c>
      <c r="Q70" s="483"/>
      <c r="R70" s="484" t="s">
        <v>180</v>
      </c>
      <c r="S70" s="483"/>
      <c r="T70" s="484" t="s">
        <v>268</v>
      </c>
      <c r="U70" s="483"/>
      <c r="V70" s="484" t="s">
        <v>180</v>
      </c>
      <c r="W70" s="483"/>
      <c r="X70" s="484" t="s">
        <v>181</v>
      </c>
      <c r="Y70" s="484" t="s">
        <v>269</v>
      </c>
      <c r="Z70" s="484" t="str">
        <f aca="false">IF(Q70&gt;=1,(U70*12+W70)-(Q70*12+S70)+1,"")</f>
        <v/>
      </c>
      <c r="AA70" s="485" t="s">
        <v>270</v>
      </c>
      <c r="AB70" s="486" t="str">
        <f aca="false">IFERROR(ROUNDDOWN(ROUND(L70*O70,0)*M70,0)*Z70,"")</f>
        <v/>
      </c>
      <c r="AC70" s="487" t="e">
        <f aca="false">IFERROR(ROUNDDOWN(ROUNDDOWN(ROUND(L70*VLOOKUP(K70,【参考】数式用!$A$4:$F$57,MATCH("処遇改善加算Ⅳ",【参考】数式用!$C$3:$F$3,0)+2,0),0)*M70,0)*Z70*0.5,0), "")),0),0),0))</f>
        <v>#N/A</v>
      </c>
      <c r="AD70" s="488"/>
      <c r="AE70" s="489"/>
      <c r="AF70" s="489"/>
      <c r="AG70" s="490"/>
      <c r="AH70" s="491"/>
      <c r="AI70" s="492"/>
      <c r="AJ70" s="492"/>
      <c r="AK70" s="493" t="e">
        <f aca="false">IF(AND(N70&lt;&gt;"", OR(U70&lt;&gt;8,W70&lt;&gt;5)),"！算定期間の終わりが令和８年５月になっていません。令和８年６月以降については別シートに記載してください。",
 IF(AND(AN70="加算対象外",N70&lt;&gt;""),"このサービスは、令和８年４月・５月は処遇改善加算の対象ではありません。記入しないでください。",""))</f>
        <v>#N/A</v>
      </c>
      <c r="AL70" s="494" t="e">
        <f aca="false">IF(OR(N70="",AN70="加算対象外"),"",IF(OR(AND(COUNTIF(AP70,"未入力")&gt;0,AD70=""),AND(COUNTIF(AQ70,"未入力")&gt;0,AE70=""),AND(COUNTIF(AN70:BE70,"AF列に色付け")&gt;0,AF70=""),AND(COUNTIF(AN70:BE70,"AG列に色付け")&gt;0,OR(AG70="",AG70=0)),AND(COUNTIF(AN70:BE70,"AH列に色付け")&gt;0,AH70=""),AND(COUNTIF(AN70:BE70,"AI列に色付け")&gt;0,AI70=""),AND(COUNTIF(AN70:BE70,"AJ列に色付け")&gt;0,AJ70="")),"！記入が必要な欄（オレンジ色のセル）に空欄があります。空欄を埋めてください。",""))</f>
        <v>#N/A</v>
      </c>
      <c r="AM70" s="495"/>
      <c r="AN70" s="496" t="e">
        <f aca="false">IFERROR(VLOOKUP(K70,【参考】数式用!$A$2:$N$57,14,FALSE),"")))</f>
        <v>#N/A</v>
      </c>
      <c r="AO70" s="496" t="e">
        <f aca="false">IF(AND(K70&lt;&gt;"",AN70="加算対象"),"N列に色付け","")</f>
        <v>#N/A</v>
      </c>
      <c r="AP70" s="239" t="e">
        <f aca="false">IF(AND(AC70&lt;&gt;0,AC70&lt;&gt;"",AN70="加算対象"),IF(AD70="○","入力済","未入力"),"")</f>
        <v>#N/A</v>
      </c>
      <c r="AQ70" s="239" t="str">
        <f aca="false">IF(AND(N70&lt;&gt;"", AE70="",AN70="加算対象"), "未入力", "入力済")</f>
        <v>入力済</v>
      </c>
      <c r="AR70" s="496" t="e">
        <f aca="false">IF(AND(N70&lt;&gt;"", N70&lt;&gt;"処遇改善加算Ⅳ",AN70="加算対象"),"AF列に色付け","")</f>
        <v>#N/A</v>
      </c>
      <c r="AS70" s="239" t="str">
        <f aca="false">IF(AND(N70&lt;&gt;"", N70&lt;&gt;"処遇改善加算Ⅳ", AF70=""), "未入力", "入力済")</f>
        <v>入力済</v>
      </c>
      <c r="AT70" s="239" t="str">
        <f aca="false">IF(OR(N70="処遇改善加算Ⅰ",N70="処遇改善加算Ⅱ"),"対象","")</f>
        <v/>
      </c>
      <c r="AU70" s="239" t="e">
        <f aca="false">IF(AND(AN70="加算対象",N70&lt;&gt;"処遇改善加算Ⅲ",N70&lt;&gt;"処遇改善加算Ⅳ", N70&lt;&gt;"", AT70&lt;&gt;"対象外"), 1,"")</f>
        <v>#N/A</v>
      </c>
      <c r="AV70" s="496" t="e">
        <f aca="false">IF(AND(AU70=1, OR(AG70=0,AG70=""),AN70="加算対象"),"AH列に色付け","")</f>
        <v>#N/A</v>
      </c>
      <c r="AW70" s="496" t="str">
        <f aca="false">IF(AND($AU70=1,$AV70="AH列に色付け",OR($AG70="",$AH70="")),"未入力",IF(AND($AU70=1,$AV70="",$AG70=""),"未入力","入力済"))</f>
        <v>入力済</v>
      </c>
      <c r="AX70" s="239" t="e">
        <f aca="false">IFERROR(VLOOKUP(K70,【参考】数式用!$AR$3:$AS$49,2, FALSE), "")))</f>
        <v>#N/A</v>
      </c>
      <c r="AY70" s="496" t="e">
        <f aca="false">IF(AND(AN70="加算対象",N70="処遇改善加算Ⅰ"),"AI列に色付け","")</f>
        <v>#N/A</v>
      </c>
      <c r="AZ70" s="496" t="str">
        <f aca="false">IF(AND(N70="処遇改善加算Ⅰ", AI70=""), "未入力","入力済")</f>
        <v>入力済</v>
      </c>
      <c r="BA70" s="239" t="e">
        <f aca="false">IFERROR(VLOOKUP(K70,【参考】数式用!$AX$3:$AY$56, 2, FALSE), "")))</f>
        <v>#N/A</v>
      </c>
      <c r="BB70" s="496" t="str">
        <f aca="false">IF(COUNTIF(AE70:AH70,"*令和８年度特例要件を*")&gt;0,"AJ列に色付け","")</f>
        <v/>
      </c>
      <c r="BC70" s="497" t="str">
        <f aca="false">IF(AND(COUNTIF(AE70:AH70,"*令和８年度特例要件を*")&gt;0,AJ70=""), "未入力","入力済")</f>
        <v>入力済</v>
      </c>
      <c r="BD70" s="496" t="str">
        <f aca="false">IF(BB70="AJ列に色付け","入力必要","")</f>
        <v/>
      </c>
      <c r="BE70" s="496" t="str">
        <f aca="false">G70</f>
        <v/>
      </c>
      <c r="BF70" s="369"/>
      <c r="BG70" s="369"/>
      <c r="BH70" s="500" t="e">
        <f aca="false">VLOOKUP(K70,【参考】数式用!$A$2:$O$57,15,FALSE))</f>
        <v>#N/A</v>
      </c>
      <c r="BI70" s="369"/>
      <c r="BJ70" s="369"/>
      <c r="BK70" s="369"/>
      <c r="BL70" s="369"/>
      <c r="BM70" s="369"/>
      <c r="BN70" s="369"/>
      <c r="BO70" s="371"/>
    </row>
    <row r="71" s="385" customFormat="true" ht="109.5" hidden="false" customHeight="true" outlineLevel="0" collapsed="false">
      <c r="A71" s="475" t="n">
        <v>60</v>
      </c>
      <c r="B71" s="476" t="str">
        <f aca="false">IF(基本情報入力シート!B99="","",基本情報入力シート!B99)</f>
        <v/>
      </c>
      <c r="C71" s="476"/>
      <c r="D71" s="476"/>
      <c r="E71" s="476"/>
      <c r="F71" s="476"/>
      <c r="G71" s="477" t="str">
        <f aca="false">IF(基本情報入力シート!L99="", "", 基本情報入力シート!L99)</f>
        <v/>
      </c>
      <c r="H71" s="477" t="str">
        <f aca="false">IF(基本情報入力シート!Q99="", "", 基本情報入力シート!Q99)</f>
        <v/>
      </c>
      <c r="I71" s="477" t="str">
        <f aca="false">IF(基本情報入力シート!V99="", "", 基本情報入力シート!V99)</f>
        <v/>
      </c>
      <c r="J71" s="477" t="str">
        <f aca="false">IF(基本情報入力シート!W99="", "", 基本情報入力シート!W99)</f>
        <v/>
      </c>
      <c r="K71" s="477" t="str">
        <f aca="false">IF(基本情報入力シート!Z99="", "", 基本情報入力シート!Z99)</f>
        <v/>
      </c>
      <c r="L71" s="478" t="str">
        <f aca="false">IF(基本情報入力シート!AF99=0, "",基本情報入力シート!AF99)</f>
        <v/>
      </c>
      <c r="M71" s="479" t="e">
        <f aca="false">IF(基本情報入力シート!AG99="","",基本情報入力シート!AG99)</f>
        <v>#N/A</v>
      </c>
      <c r="N71" s="480"/>
      <c r="O71" s="481" t="e">
        <f aca="false">IFERROR(VLOOKUP(K71,【参考】数式用!$A$2:$F$57,MATCH(N71,【参考】数式用!$C$3:$F$3,0)+2,0),"")))</f>
        <v>#N/A</v>
      </c>
      <c r="P71" s="482" t="s">
        <v>179</v>
      </c>
      <c r="Q71" s="483"/>
      <c r="R71" s="484" t="s">
        <v>180</v>
      </c>
      <c r="S71" s="483"/>
      <c r="T71" s="484" t="s">
        <v>268</v>
      </c>
      <c r="U71" s="483"/>
      <c r="V71" s="484" t="s">
        <v>180</v>
      </c>
      <c r="W71" s="483"/>
      <c r="X71" s="484" t="s">
        <v>181</v>
      </c>
      <c r="Y71" s="484" t="s">
        <v>269</v>
      </c>
      <c r="Z71" s="484" t="str">
        <f aca="false">IF(Q71&gt;=1,(U71*12+W71)-(Q71*12+S71)+1,"")</f>
        <v/>
      </c>
      <c r="AA71" s="485" t="s">
        <v>270</v>
      </c>
      <c r="AB71" s="486" t="str">
        <f aca="false">IFERROR(ROUNDDOWN(ROUND(L71*O71,0)*M71,0)*Z71,"")</f>
        <v/>
      </c>
      <c r="AC71" s="487" t="e">
        <f aca="false">IFERROR(ROUNDDOWN(ROUNDDOWN(ROUND(L71*VLOOKUP(K71,【参考】数式用!$A$4:$F$57,MATCH("処遇改善加算Ⅳ",【参考】数式用!$C$3:$F$3,0)+2,0),0)*M71,0)*Z71*0.5,0), "")),0),0),0))</f>
        <v>#N/A</v>
      </c>
      <c r="AD71" s="488"/>
      <c r="AE71" s="489"/>
      <c r="AF71" s="489"/>
      <c r="AG71" s="490"/>
      <c r="AH71" s="491"/>
      <c r="AI71" s="492"/>
      <c r="AJ71" s="492"/>
      <c r="AK71" s="493" t="e">
        <f aca="false">IF(AND(N71&lt;&gt;"", OR(U71&lt;&gt;8,W71&lt;&gt;5)),"！算定期間の終わりが令和８年５月になっていません。令和８年６月以降については別シートに記載してください。",
 IF(AND(AN71="加算対象外",N71&lt;&gt;""),"このサービスは、令和８年４月・５月は処遇改善加算の対象ではありません。記入しないでください。",""))</f>
        <v>#N/A</v>
      </c>
      <c r="AL71" s="494" t="e">
        <f aca="false">IF(OR(N71="",AN71="加算対象外"),"",IF(OR(AND(COUNTIF(AP71,"未入力")&gt;0,AD71=""),AND(COUNTIF(AQ71,"未入力")&gt;0,AE71=""),AND(COUNTIF(AN71:BE71,"AF列に色付け")&gt;0,AF71=""),AND(COUNTIF(AN71:BE71,"AG列に色付け")&gt;0,OR(AG71="",AG71=0)),AND(COUNTIF(AN71:BE71,"AH列に色付け")&gt;0,AH71=""),AND(COUNTIF(AN71:BE71,"AI列に色付け")&gt;0,AI71=""),AND(COUNTIF(AN71:BE71,"AJ列に色付け")&gt;0,AJ71="")),"！記入が必要な欄（オレンジ色のセル）に空欄があります。空欄を埋めてください。",""))</f>
        <v>#N/A</v>
      </c>
      <c r="AM71" s="495"/>
      <c r="AN71" s="496" t="e">
        <f aca="false">IFERROR(VLOOKUP(K71,【参考】数式用!$A$2:$N$57,14,FALSE),"")))</f>
        <v>#N/A</v>
      </c>
      <c r="AO71" s="496" t="e">
        <f aca="false">IF(AND(K71&lt;&gt;"",AN71="加算対象"),"N列に色付け","")</f>
        <v>#N/A</v>
      </c>
      <c r="AP71" s="239" t="e">
        <f aca="false">IF(AND(AC71&lt;&gt;0,AC71&lt;&gt;"",AN71="加算対象"),IF(AD71="○","入力済","未入力"),"")</f>
        <v>#N/A</v>
      </c>
      <c r="AQ71" s="239" t="str">
        <f aca="false">IF(AND(N71&lt;&gt;"", AE71="",AN71="加算対象"), "未入力", "入力済")</f>
        <v>入力済</v>
      </c>
      <c r="AR71" s="496" t="e">
        <f aca="false">IF(AND(N71&lt;&gt;"", N71&lt;&gt;"処遇改善加算Ⅳ",AN71="加算対象"),"AF列に色付け","")</f>
        <v>#N/A</v>
      </c>
      <c r="AS71" s="239" t="str">
        <f aca="false">IF(AND(N71&lt;&gt;"", N71&lt;&gt;"処遇改善加算Ⅳ", AF71=""), "未入力", "入力済")</f>
        <v>入力済</v>
      </c>
      <c r="AT71" s="239" t="str">
        <f aca="false">IF(OR(N71="処遇改善加算Ⅰ",N71="処遇改善加算Ⅱ"),"対象","")</f>
        <v/>
      </c>
      <c r="AU71" s="239" t="e">
        <f aca="false">IF(AND(AN71="加算対象",N71&lt;&gt;"処遇改善加算Ⅲ",N71&lt;&gt;"処遇改善加算Ⅳ", N71&lt;&gt;"", AT71&lt;&gt;"対象外"), 1,"")</f>
        <v>#N/A</v>
      </c>
      <c r="AV71" s="496" t="e">
        <f aca="false">IF(AND(AU71=1, OR(AG71=0,AG71=""),AN71="加算対象"),"AH列に色付け","")</f>
        <v>#N/A</v>
      </c>
      <c r="AW71" s="496" t="str">
        <f aca="false">IF(AND($AU71=1,$AV71="AH列に色付け",OR($AG71="",$AH71="")),"未入力",IF(AND($AU71=1,$AV71="",$AG71=""),"未入力","入力済"))</f>
        <v>入力済</v>
      </c>
      <c r="AX71" s="239" t="e">
        <f aca="false">IFERROR(VLOOKUP(K71,【参考】数式用!$AR$3:$AS$49,2, FALSE), "")))</f>
        <v>#N/A</v>
      </c>
      <c r="AY71" s="496" t="e">
        <f aca="false">IF(AND(AN71="加算対象",N71="処遇改善加算Ⅰ"),"AI列に色付け","")</f>
        <v>#N/A</v>
      </c>
      <c r="AZ71" s="496" t="str">
        <f aca="false">IF(AND(N71="処遇改善加算Ⅰ", AI71=""), "未入力","入力済")</f>
        <v>入力済</v>
      </c>
      <c r="BA71" s="239" t="e">
        <f aca="false">IFERROR(VLOOKUP(K71,【参考】数式用!$AX$3:$AY$56, 2, FALSE), "")))</f>
        <v>#N/A</v>
      </c>
      <c r="BB71" s="496" t="str">
        <f aca="false">IF(COUNTIF(AE71:AH71,"*令和８年度特例要件を*")&gt;0,"AJ列に色付け","")</f>
        <v/>
      </c>
      <c r="BC71" s="497" t="str">
        <f aca="false">IF(AND(COUNTIF(AE71:AH71,"*令和８年度特例要件を*")&gt;0,AJ71=""), "未入力","入力済")</f>
        <v>入力済</v>
      </c>
      <c r="BD71" s="496" t="str">
        <f aca="false">IF(BB71="AJ列に色付け","入力必要","")</f>
        <v/>
      </c>
      <c r="BE71" s="496" t="str">
        <f aca="false">G71</f>
        <v/>
      </c>
      <c r="BF71" s="369"/>
      <c r="BG71" s="369"/>
      <c r="BH71" s="500" t="e">
        <f aca="false">VLOOKUP(K71,【参考】数式用!$A$2:$O$57,15,FALSE))</f>
        <v>#N/A</v>
      </c>
      <c r="BI71" s="369"/>
      <c r="BJ71" s="369"/>
      <c r="BK71" s="369"/>
      <c r="BL71" s="369"/>
      <c r="BM71" s="369"/>
      <c r="BN71" s="369"/>
      <c r="BO71" s="371"/>
    </row>
    <row r="72" s="385" customFormat="true" ht="109.5" hidden="false" customHeight="true" outlineLevel="0" collapsed="false">
      <c r="A72" s="475" t="n">
        <v>61</v>
      </c>
      <c r="B72" s="476" t="str">
        <f aca="false">IF(基本情報入力シート!B100="","",基本情報入力シート!B100)</f>
        <v/>
      </c>
      <c r="C72" s="476"/>
      <c r="D72" s="476"/>
      <c r="E72" s="476"/>
      <c r="F72" s="476"/>
      <c r="G72" s="477" t="str">
        <f aca="false">IF(基本情報入力シート!L100="", "", 基本情報入力シート!L100)</f>
        <v/>
      </c>
      <c r="H72" s="477" t="str">
        <f aca="false">IF(基本情報入力シート!Q100="", "", 基本情報入力シート!Q100)</f>
        <v/>
      </c>
      <c r="I72" s="477" t="str">
        <f aca="false">IF(基本情報入力シート!V100="", "", 基本情報入力シート!V100)</f>
        <v/>
      </c>
      <c r="J72" s="477" t="str">
        <f aca="false">IF(基本情報入力シート!W100="", "", 基本情報入力シート!W100)</f>
        <v/>
      </c>
      <c r="K72" s="477" t="str">
        <f aca="false">IF(基本情報入力シート!Z100="", "", 基本情報入力シート!Z100)</f>
        <v/>
      </c>
      <c r="L72" s="478" t="str">
        <f aca="false">IF(基本情報入力シート!AF100=0, "",基本情報入力シート!AF100)</f>
        <v/>
      </c>
      <c r="M72" s="479" t="e">
        <f aca="false">IF(基本情報入力シート!AG100="","",基本情報入力シート!AG100)</f>
        <v>#N/A</v>
      </c>
      <c r="N72" s="480"/>
      <c r="O72" s="481" t="e">
        <f aca="false">IFERROR(VLOOKUP(K72,【参考】数式用!$A$2:$F$57,MATCH(N72,【参考】数式用!$C$3:$F$3,0)+2,0),"")))</f>
        <v>#N/A</v>
      </c>
      <c r="P72" s="482" t="s">
        <v>179</v>
      </c>
      <c r="Q72" s="483"/>
      <c r="R72" s="484" t="s">
        <v>180</v>
      </c>
      <c r="S72" s="483"/>
      <c r="T72" s="484" t="s">
        <v>268</v>
      </c>
      <c r="U72" s="483"/>
      <c r="V72" s="484" t="s">
        <v>180</v>
      </c>
      <c r="W72" s="483"/>
      <c r="X72" s="484" t="s">
        <v>181</v>
      </c>
      <c r="Y72" s="484" t="s">
        <v>269</v>
      </c>
      <c r="Z72" s="484" t="str">
        <f aca="false">IF(Q72&gt;=1,(U72*12+W72)-(Q72*12+S72)+1,"")</f>
        <v/>
      </c>
      <c r="AA72" s="485" t="s">
        <v>270</v>
      </c>
      <c r="AB72" s="486" t="str">
        <f aca="false">IFERROR(ROUNDDOWN(ROUND(L72*O72,0)*M72,0)*Z72,"")</f>
        <v/>
      </c>
      <c r="AC72" s="487" t="e">
        <f aca="false">IFERROR(ROUNDDOWN(ROUNDDOWN(ROUND(L72*VLOOKUP(K72,【参考】数式用!$A$4:$F$57,MATCH("処遇改善加算Ⅳ",【参考】数式用!$C$3:$F$3,0)+2,0),0)*M72,0)*Z72*0.5,0), "")),0),0),0))</f>
        <v>#N/A</v>
      </c>
      <c r="AD72" s="488"/>
      <c r="AE72" s="489"/>
      <c r="AF72" s="489"/>
      <c r="AG72" s="490"/>
      <c r="AH72" s="491"/>
      <c r="AI72" s="492"/>
      <c r="AJ72" s="492"/>
      <c r="AK72" s="493" t="e">
        <f aca="false">IF(AND(N72&lt;&gt;"", OR(U72&lt;&gt;8,W72&lt;&gt;5)),"！算定期間の終わりが令和８年５月になっていません。令和８年６月以降については別シートに記載してください。",
 IF(AND(AN72="加算対象外",N72&lt;&gt;""),"このサービスは、令和８年４月・５月は処遇改善加算の対象ではありません。記入しないでください。",""))</f>
        <v>#N/A</v>
      </c>
      <c r="AL72" s="494" t="e">
        <f aca="false">IF(OR(N72="",AN72="加算対象外"),"",IF(OR(AND(COUNTIF(AP72,"未入力")&gt;0,AD72=""),AND(COUNTIF(AQ72,"未入力")&gt;0,AE72=""),AND(COUNTIF(AN72:BE72,"AF列に色付け")&gt;0,AF72=""),AND(COUNTIF(AN72:BE72,"AG列に色付け")&gt;0,OR(AG72="",AG72=0)),AND(COUNTIF(AN72:BE72,"AH列に色付け")&gt;0,AH72=""),AND(COUNTIF(AN72:BE72,"AI列に色付け")&gt;0,AI72=""),AND(COUNTIF(AN72:BE72,"AJ列に色付け")&gt;0,AJ72="")),"！記入が必要な欄（オレンジ色のセル）に空欄があります。空欄を埋めてください。",""))</f>
        <v>#N/A</v>
      </c>
      <c r="AM72" s="495"/>
      <c r="AN72" s="496" t="e">
        <f aca="false">IFERROR(VLOOKUP(K72,【参考】数式用!$A$2:$N$57,14,FALSE),"")))</f>
        <v>#N/A</v>
      </c>
      <c r="AO72" s="496" t="e">
        <f aca="false">IF(AND(K72&lt;&gt;"",AN72="加算対象"),"N列に色付け","")</f>
        <v>#N/A</v>
      </c>
      <c r="AP72" s="239" t="e">
        <f aca="false">IF(AND(AC72&lt;&gt;0,AC72&lt;&gt;"",AN72="加算対象"),IF(AD72="○","入力済","未入力"),"")</f>
        <v>#N/A</v>
      </c>
      <c r="AQ72" s="239" t="str">
        <f aca="false">IF(AND(N72&lt;&gt;"", AE72="",AN72="加算対象"), "未入力", "入力済")</f>
        <v>入力済</v>
      </c>
      <c r="AR72" s="496" t="e">
        <f aca="false">IF(AND(N72&lt;&gt;"", N72&lt;&gt;"処遇改善加算Ⅳ",AN72="加算対象"),"AF列に色付け","")</f>
        <v>#N/A</v>
      </c>
      <c r="AS72" s="239" t="str">
        <f aca="false">IF(AND(N72&lt;&gt;"", N72&lt;&gt;"処遇改善加算Ⅳ", AF72=""), "未入力", "入力済")</f>
        <v>入力済</v>
      </c>
      <c r="AT72" s="239" t="str">
        <f aca="false">IF(OR(N72="処遇改善加算Ⅰ",N72="処遇改善加算Ⅱ"),"対象","")</f>
        <v/>
      </c>
      <c r="AU72" s="239" t="e">
        <f aca="false">IF(AND(AN72="加算対象",N72&lt;&gt;"処遇改善加算Ⅲ",N72&lt;&gt;"処遇改善加算Ⅳ", N72&lt;&gt;"", AT72&lt;&gt;"対象外"), 1,"")</f>
        <v>#N/A</v>
      </c>
      <c r="AV72" s="496" t="e">
        <f aca="false">IF(AND(AU72=1, OR(AG72=0,AG72=""),AN72="加算対象"),"AH列に色付け","")</f>
        <v>#N/A</v>
      </c>
      <c r="AW72" s="496" t="str">
        <f aca="false">IF(AND($AU72=1,$AV72="AH列に色付け",OR($AG72="",$AH72="")),"未入力",IF(AND($AU72=1,$AV72="",$AG72=""),"未入力","入力済"))</f>
        <v>入力済</v>
      </c>
      <c r="AX72" s="239" t="e">
        <f aca="false">IFERROR(VLOOKUP(K72,【参考】数式用!$AR$3:$AS$49,2, FALSE), "")))</f>
        <v>#N/A</v>
      </c>
      <c r="AY72" s="496" t="e">
        <f aca="false">IF(AND(AN72="加算対象",N72="処遇改善加算Ⅰ"),"AI列に色付け","")</f>
        <v>#N/A</v>
      </c>
      <c r="AZ72" s="496" t="str">
        <f aca="false">IF(AND(N72="処遇改善加算Ⅰ", AI72=""), "未入力","入力済")</f>
        <v>入力済</v>
      </c>
      <c r="BA72" s="239" t="e">
        <f aca="false">IFERROR(VLOOKUP(K72,【参考】数式用!$AX$3:$AY$56, 2, FALSE), "")))</f>
        <v>#N/A</v>
      </c>
      <c r="BB72" s="496" t="str">
        <f aca="false">IF(COUNTIF(AE72:AH72,"*令和８年度特例要件を*")&gt;0,"AJ列に色付け","")</f>
        <v/>
      </c>
      <c r="BC72" s="497" t="str">
        <f aca="false">IF(AND(COUNTIF(AE72:AH72,"*令和８年度特例要件を*")&gt;0,AJ72=""), "未入力","入力済")</f>
        <v>入力済</v>
      </c>
      <c r="BD72" s="496" t="str">
        <f aca="false">IF(BB72="AJ列に色付け","入力必要","")</f>
        <v/>
      </c>
      <c r="BE72" s="496" t="str">
        <f aca="false">G72</f>
        <v/>
      </c>
      <c r="BF72" s="369"/>
      <c r="BG72" s="369"/>
      <c r="BH72" s="500" t="e">
        <f aca="false">VLOOKUP(K72,【参考】数式用!$A$2:$O$57,15,FALSE))</f>
        <v>#N/A</v>
      </c>
      <c r="BI72" s="369"/>
      <c r="BJ72" s="369"/>
      <c r="BK72" s="369"/>
      <c r="BL72" s="369"/>
      <c r="BM72" s="369"/>
      <c r="BN72" s="369"/>
      <c r="BO72" s="371"/>
    </row>
    <row r="73" s="385" customFormat="true" ht="109.5" hidden="false" customHeight="true" outlineLevel="0" collapsed="false">
      <c r="A73" s="475" t="n">
        <v>62</v>
      </c>
      <c r="B73" s="476" t="str">
        <f aca="false">IF(基本情報入力シート!B101="","",基本情報入力シート!B101)</f>
        <v/>
      </c>
      <c r="C73" s="476"/>
      <c r="D73" s="476"/>
      <c r="E73" s="476"/>
      <c r="F73" s="476"/>
      <c r="G73" s="477" t="str">
        <f aca="false">IF(基本情報入力シート!L101="", "", 基本情報入力シート!L101)</f>
        <v/>
      </c>
      <c r="H73" s="477" t="str">
        <f aca="false">IF(基本情報入力シート!Q101="", "", 基本情報入力シート!Q101)</f>
        <v/>
      </c>
      <c r="I73" s="477" t="str">
        <f aca="false">IF(基本情報入力シート!V101="", "", 基本情報入力シート!V101)</f>
        <v/>
      </c>
      <c r="J73" s="477" t="str">
        <f aca="false">IF(基本情報入力シート!W101="", "", 基本情報入力シート!W101)</f>
        <v/>
      </c>
      <c r="K73" s="477" t="str">
        <f aca="false">IF(基本情報入力シート!Z101="", "", 基本情報入力シート!Z101)</f>
        <v/>
      </c>
      <c r="L73" s="478" t="str">
        <f aca="false">IF(基本情報入力シート!AF101=0, "",基本情報入力シート!AF101)</f>
        <v/>
      </c>
      <c r="M73" s="479" t="e">
        <f aca="false">IF(基本情報入力シート!AG101="","",基本情報入力シート!AG101)</f>
        <v>#N/A</v>
      </c>
      <c r="N73" s="480"/>
      <c r="O73" s="481" t="e">
        <f aca="false">IFERROR(VLOOKUP(K73,【参考】数式用!$A$2:$F$57,MATCH(N73,【参考】数式用!$C$3:$F$3,0)+2,0),"")))</f>
        <v>#N/A</v>
      </c>
      <c r="P73" s="482" t="s">
        <v>179</v>
      </c>
      <c r="Q73" s="483"/>
      <c r="R73" s="484" t="s">
        <v>180</v>
      </c>
      <c r="S73" s="483"/>
      <c r="T73" s="484" t="s">
        <v>268</v>
      </c>
      <c r="U73" s="483"/>
      <c r="V73" s="484" t="s">
        <v>180</v>
      </c>
      <c r="W73" s="483"/>
      <c r="X73" s="484" t="s">
        <v>181</v>
      </c>
      <c r="Y73" s="484" t="s">
        <v>269</v>
      </c>
      <c r="Z73" s="484" t="str">
        <f aca="false">IF(Q73&gt;=1,(U73*12+W73)-(Q73*12+S73)+1,"")</f>
        <v/>
      </c>
      <c r="AA73" s="485" t="s">
        <v>270</v>
      </c>
      <c r="AB73" s="486" t="str">
        <f aca="false">IFERROR(ROUNDDOWN(ROUND(L73*O73,0)*M73,0)*Z73,"")</f>
        <v/>
      </c>
      <c r="AC73" s="487" t="e">
        <f aca="false">IFERROR(ROUNDDOWN(ROUNDDOWN(ROUND(L73*VLOOKUP(K73,【参考】数式用!$A$4:$F$57,MATCH("処遇改善加算Ⅳ",【参考】数式用!$C$3:$F$3,0)+2,0),0)*M73,0)*Z73*0.5,0), "")),0),0),0))</f>
        <v>#N/A</v>
      </c>
      <c r="AD73" s="488"/>
      <c r="AE73" s="489"/>
      <c r="AF73" s="489"/>
      <c r="AG73" s="490"/>
      <c r="AH73" s="491"/>
      <c r="AI73" s="492"/>
      <c r="AJ73" s="492"/>
      <c r="AK73" s="493" t="e">
        <f aca="false">IF(AND(N73&lt;&gt;"", OR(U73&lt;&gt;8,W73&lt;&gt;5)),"！算定期間の終わりが令和８年５月になっていません。令和８年６月以降については別シートに記載してください。",
 IF(AND(AN73="加算対象外",N73&lt;&gt;""),"このサービスは、令和８年４月・５月は処遇改善加算の対象ではありません。記入しないでください。",""))</f>
        <v>#N/A</v>
      </c>
      <c r="AL73" s="494" t="e">
        <f aca="false">IF(OR(N73="",AN73="加算対象外"),"",IF(OR(AND(COUNTIF(AP73,"未入力")&gt;0,AD73=""),AND(COUNTIF(AQ73,"未入力")&gt;0,AE73=""),AND(COUNTIF(AN73:BE73,"AF列に色付け")&gt;0,AF73=""),AND(COUNTIF(AN73:BE73,"AG列に色付け")&gt;0,OR(AG73="",AG73=0)),AND(COUNTIF(AN73:BE73,"AH列に色付け")&gt;0,AH73=""),AND(COUNTIF(AN73:BE73,"AI列に色付け")&gt;0,AI73=""),AND(COUNTIF(AN73:BE73,"AJ列に色付け")&gt;0,AJ73="")),"！記入が必要な欄（オレンジ色のセル）に空欄があります。空欄を埋めてください。",""))</f>
        <v>#N/A</v>
      </c>
      <c r="AM73" s="495"/>
      <c r="AN73" s="496" t="e">
        <f aca="false">IFERROR(VLOOKUP(K73,【参考】数式用!$A$2:$N$57,14,FALSE),"")))</f>
        <v>#N/A</v>
      </c>
      <c r="AO73" s="496" t="e">
        <f aca="false">IF(AND(K73&lt;&gt;"",AN73="加算対象"),"N列に色付け","")</f>
        <v>#N/A</v>
      </c>
      <c r="AP73" s="239" t="e">
        <f aca="false">IF(AND(AC73&lt;&gt;0,AC73&lt;&gt;"",AN73="加算対象"),IF(AD73="○","入力済","未入力"),"")</f>
        <v>#N/A</v>
      </c>
      <c r="AQ73" s="239" t="str">
        <f aca="false">IF(AND(N73&lt;&gt;"", AE73="",AN73="加算対象"), "未入力", "入力済")</f>
        <v>入力済</v>
      </c>
      <c r="AR73" s="496" t="e">
        <f aca="false">IF(AND(N73&lt;&gt;"", N73&lt;&gt;"処遇改善加算Ⅳ",AN73="加算対象"),"AF列に色付け","")</f>
        <v>#N/A</v>
      </c>
      <c r="AS73" s="239" t="str">
        <f aca="false">IF(AND(N73&lt;&gt;"", N73&lt;&gt;"処遇改善加算Ⅳ", AF73=""), "未入力", "入力済")</f>
        <v>入力済</v>
      </c>
      <c r="AT73" s="239" t="str">
        <f aca="false">IF(OR(N73="処遇改善加算Ⅰ",N73="処遇改善加算Ⅱ"),"対象","")</f>
        <v/>
      </c>
      <c r="AU73" s="239" t="e">
        <f aca="false">IF(AND(AN73="加算対象",N73&lt;&gt;"処遇改善加算Ⅲ",N73&lt;&gt;"処遇改善加算Ⅳ", N73&lt;&gt;"", AT73&lt;&gt;"対象外"), 1,"")</f>
        <v>#N/A</v>
      </c>
      <c r="AV73" s="496" t="e">
        <f aca="false">IF(AND(AU73=1, OR(AG73=0,AG73=""),AN73="加算対象"),"AH列に色付け","")</f>
        <v>#N/A</v>
      </c>
      <c r="AW73" s="496" t="str">
        <f aca="false">IF(AND($AU73=1,$AV73="AH列に色付け",OR($AG73="",$AH73="")),"未入力",IF(AND($AU73=1,$AV73="",$AG73=""),"未入力","入力済"))</f>
        <v>入力済</v>
      </c>
      <c r="AX73" s="239" t="e">
        <f aca="false">IFERROR(VLOOKUP(K73,【参考】数式用!$AR$3:$AS$49,2, FALSE), "")))</f>
        <v>#N/A</v>
      </c>
      <c r="AY73" s="496" t="e">
        <f aca="false">IF(AND(AN73="加算対象",N73="処遇改善加算Ⅰ"),"AI列に色付け","")</f>
        <v>#N/A</v>
      </c>
      <c r="AZ73" s="496" t="str">
        <f aca="false">IF(AND(N73="処遇改善加算Ⅰ", AI73=""), "未入力","入力済")</f>
        <v>入力済</v>
      </c>
      <c r="BA73" s="239" t="e">
        <f aca="false">IFERROR(VLOOKUP(K73,【参考】数式用!$AX$3:$AY$56, 2, FALSE), "")))</f>
        <v>#N/A</v>
      </c>
      <c r="BB73" s="496" t="str">
        <f aca="false">IF(COUNTIF(AE73:AH73,"*令和８年度特例要件を*")&gt;0,"AJ列に色付け","")</f>
        <v/>
      </c>
      <c r="BC73" s="497" t="str">
        <f aca="false">IF(AND(COUNTIF(AE73:AH73,"*令和８年度特例要件を*")&gt;0,AJ73=""), "未入力","入力済")</f>
        <v>入力済</v>
      </c>
      <c r="BD73" s="496" t="str">
        <f aca="false">IF(BB73="AJ列に色付け","入力必要","")</f>
        <v/>
      </c>
      <c r="BE73" s="496" t="str">
        <f aca="false">G73</f>
        <v/>
      </c>
      <c r="BF73" s="369"/>
      <c r="BG73" s="369"/>
      <c r="BH73" s="500" t="e">
        <f aca="false">VLOOKUP(K73,【参考】数式用!$A$2:$O$57,15,FALSE))</f>
        <v>#N/A</v>
      </c>
      <c r="BI73" s="369"/>
      <c r="BJ73" s="369"/>
      <c r="BK73" s="369"/>
      <c r="BL73" s="369"/>
      <c r="BM73" s="369"/>
      <c r="BN73" s="369"/>
      <c r="BO73" s="371"/>
    </row>
    <row r="74" s="385" customFormat="true" ht="109.5" hidden="false" customHeight="true" outlineLevel="0" collapsed="false">
      <c r="A74" s="475" t="n">
        <v>63</v>
      </c>
      <c r="B74" s="476" t="str">
        <f aca="false">IF(基本情報入力シート!B102="","",基本情報入力シート!B102)</f>
        <v/>
      </c>
      <c r="C74" s="476"/>
      <c r="D74" s="476"/>
      <c r="E74" s="476"/>
      <c r="F74" s="476"/>
      <c r="G74" s="477" t="str">
        <f aca="false">IF(基本情報入力シート!L102="", "", 基本情報入力シート!L102)</f>
        <v/>
      </c>
      <c r="H74" s="477" t="str">
        <f aca="false">IF(基本情報入力シート!Q102="", "", 基本情報入力シート!Q102)</f>
        <v/>
      </c>
      <c r="I74" s="477" t="str">
        <f aca="false">IF(基本情報入力シート!V102="", "", 基本情報入力シート!V102)</f>
        <v/>
      </c>
      <c r="J74" s="477" t="str">
        <f aca="false">IF(基本情報入力シート!W102="", "", 基本情報入力シート!W102)</f>
        <v/>
      </c>
      <c r="K74" s="477" t="str">
        <f aca="false">IF(基本情報入力シート!Z102="", "", 基本情報入力シート!Z102)</f>
        <v/>
      </c>
      <c r="L74" s="478" t="str">
        <f aca="false">IF(基本情報入力シート!AF102=0, "",基本情報入力シート!AF102)</f>
        <v/>
      </c>
      <c r="M74" s="479" t="e">
        <f aca="false">IF(基本情報入力シート!AG102="","",基本情報入力シート!AG102)</f>
        <v>#N/A</v>
      </c>
      <c r="N74" s="480"/>
      <c r="O74" s="481" t="e">
        <f aca="false">IFERROR(VLOOKUP(K74,【参考】数式用!$A$2:$F$57,MATCH(N74,【参考】数式用!$C$3:$F$3,0)+2,0),"")))</f>
        <v>#N/A</v>
      </c>
      <c r="P74" s="482" t="s">
        <v>179</v>
      </c>
      <c r="Q74" s="483"/>
      <c r="R74" s="484" t="s">
        <v>180</v>
      </c>
      <c r="S74" s="483"/>
      <c r="T74" s="484" t="s">
        <v>268</v>
      </c>
      <c r="U74" s="483"/>
      <c r="V74" s="484" t="s">
        <v>180</v>
      </c>
      <c r="W74" s="483"/>
      <c r="X74" s="484" t="s">
        <v>181</v>
      </c>
      <c r="Y74" s="484" t="s">
        <v>269</v>
      </c>
      <c r="Z74" s="484" t="str">
        <f aca="false">IF(Q74&gt;=1,(U74*12+W74)-(Q74*12+S74)+1,"")</f>
        <v/>
      </c>
      <c r="AA74" s="485" t="s">
        <v>270</v>
      </c>
      <c r="AB74" s="486" t="str">
        <f aca="false">IFERROR(ROUNDDOWN(ROUND(L74*O74,0)*M74,0)*Z74,"")</f>
        <v/>
      </c>
      <c r="AC74" s="487" t="e">
        <f aca="false">IFERROR(ROUNDDOWN(ROUNDDOWN(ROUND(L74*VLOOKUP(K74,【参考】数式用!$A$4:$F$57,MATCH("処遇改善加算Ⅳ",【参考】数式用!$C$3:$F$3,0)+2,0),0)*M74,0)*Z74*0.5,0), "")),0),0),0))</f>
        <v>#N/A</v>
      </c>
      <c r="AD74" s="488"/>
      <c r="AE74" s="489"/>
      <c r="AF74" s="489"/>
      <c r="AG74" s="490"/>
      <c r="AH74" s="491"/>
      <c r="AI74" s="492"/>
      <c r="AJ74" s="492"/>
      <c r="AK74" s="493" t="e">
        <f aca="false">IF(AND(N74&lt;&gt;"", OR(U74&lt;&gt;8,W74&lt;&gt;5)),"！算定期間の終わりが令和８年５月になっていません。令和８年６月以降については別シートに記載してください。",
 IF(AND(AN74="加算対象外",N74&lt;&gt;""),"このサービスは、令和８年４月・５月は処遇改善加算の対象ではありません。記入しないでください。",""))</f>
        <v>#N/A</v>
      </c>
      <c r="AL74" s="494" t="e">
        <f aca="false">IF(OR(N74="",AN74="加算対象外"),"",IF(OR(AND(COUNTIF(AP74,"未入力")&gt;0,AD74=""),AND(COUNTIF(AQ74,"未入力")&gt;0,AE74=""),AND(COUNTIF(AN74:BE74,"AF列に色付け")&gt;0,AF74=""),AND(COUNTIF(AN74:BE74,"AG列に色付け")&gt;0,OR(AG74="",AG74=0)),AND(COUNTIF(AN74:BE74,"AH列に色付け")&gt;0,AH74=""),AND(COUNTIF(AN74:BE74,"AI列に色付け")&gt;0,AI74=""),AND(COUNTIF(AN74:BE74,"AJ列に色付け")&gt;0,AJ74="")),"！記入が必要な欄（オレンジ色のセル）に空欄があります。空欄を埋めてください。",""))</f>
        <v>#N/A</v>
      </c>
      <c r="AM74" s="495"/>
      <c r="AN74" s="496" t="e">
        <f aca="false">IFERROR(VLOOKUP(K74,【参考】数式用!$A$2:$N$57,14,FALSE),"")))</f>
        <v>#N/A</v>
      </c>
      <c r="AO74" s="496" t="e">
        <f aca="false">IF(AND(K74&lt;&gt;"",AN74="加算対象"),"N列に色付け","")</f>
        <v>#N/A</v>
      </c>
      <c r="AP74" s="239" t="e">
        <f aca="false">IF(AND(AC74&lt;&gt;0,AC74&lt;&gt;"",AN74="加算対象"),IF(AD74="○","入力済","未入力"),"")</f>
        <v>#N/A</v>
      </c>
      <c r="AQ74" s="239" t="str">
        <f aca="false">IF(AND(N74&lt;&gt;"", AE74="",AN74="加算対象"), "未入力", "入力済")</f>
        <v>入力済</v>
      </c>
      <c r="AR74" s="496" t="e">
        <f aca="false">IF(AND(N74&lt;&gt;"", N74&lt;&gt;"処遇改善加算Ⅳ",AN74="加算対象"),"AF列に色付け","")</f>
        <v>#N/A</v>
      </c>
      <c r="AS74" s="239" t="str">
        <f aca="false">IF(AND(N74&lt;&gt;"", N74&lt;&gt;"処遇改善加算Ⅳ", AF74=""), "未入力", "入力済")</f>
        <v>入力済</v>
      </c>
      <c r="AT74" s="239" t="str">
        <f aca="false">IF(OR(N74="処遇改善加算Ⅰ",N74="処遇改善加算Ⅱ"),"対象","")</f>
        <v/>
      </c>
      <c r="AU74" s="239" t="e">
        <f aca="false">IF(AND(AN74="加算対象",N74&lt;&gt;"処遇改善加算Ⅲ",N74&lt;&gt;"処遇改善加算Ⅳ", N74&lt;&gt;"", AT74&lt;&gt;"対象外"), 1,"")</f>
        <v>#N/A</v>
      </c>
      <c r="AV74" s="496" t="e">
        <f aca="false">IF(AND(AU74=1, OR(AG74=0,AG74=""),AN74="加算対象"),"AH列に色付け","")</f>
        <v>#N/A</v>
      </c>
      <c r="AW74" s="496" t="str">
        <f aca="false">IF(AND($AU74=1,$AV74="AH列に色付け",OR($AG74="",$AH74="")),"未入力",IF(AND($AU74=1,$AV74="",$AG74=""),"未入力","入力済"))</f>
        <v>入力済</v>
      </c>
      <c r="AX74" s="239" t="e">
        <f aca="false">IFERROR(VLOOKUP(K74,【参考】数式用!$AR$3:$AS$49,2, FALSE), "")))</f>
        <v>#N/A</v>
      </c>
      <c r="AY74" s="496" t="e">
        <f aca="false">IF(AND(AN74="加算対象",N74="処遇改善加算Ⅰ"),"AI列に色付け","")</f>
        <v>#N/A</v>
      </c>
      <c r="AZ74" s="496" t="str">
        <f aca="false">IF(AND(N74="処遇改善加算Ⅰ", AI74=""), "未入力","入力済")</f>
        <v>入力済</v>
      </c>
      <c r="BA74" s="239" t="e">
        <f aca="false">IFERROR(VLOOKUP(K74,【参考】数式用!$AX$3:$AY$56, 2, FALSE), "")))</f>
        <v>#N/A</v>
      </c>
      <c r="BB74" s="496" t="str">
        <f aca="false">IF(COUNTIF(AE74:AH74,"*令和８年度特例要件を*")&gt;0,"AJ列に色付け","")</f>
        <v/>
      </c>
      <c r="BC74" s="497" t="str">
        <f aca="false">IF(AND(COUNTIF(AE74:AH74,"*令和８年度特例要件を*")&gt;0,AJ74=""), "未入力","入力済")</f>
        <v>入力済</v>
      </c>
      <c r="BD74" s="496" t="str">
        <f aca="false">IF(BB74="AJ列に色付け","入力必要","")</f>
        <v/>
      </c>
      <c r="BE74" s="496" t="str">
        <f aca="false">G74</f>
        <v/>
      </c>
      <c r="BF74" s="369"/>
      <c r="BG74" s="369"/>
      <c r="BH74" s="500" t="e">
        <f aca="false">VLOOKUP(K74,【参考】数式用!$A$2:$O$57,15,FALSE))</f>
        <v>#N/A</v>
      </c>
      <c r="BI74" s="369"/>
      <c r="BJ74" s="369"/>
      <c r="BK74" s="369"/>
      <c r="BL74" s="369"/>
      <c r="BM74" s="369"/>
      <c r="BN74" s="369"/>
      <c r="BO74" s="371"/>
    </row>
    <row r="75" s="385" customFormat="true" ht="109.5" hidden="false" customHeight="true" outlineLevel="0" collapsed="false">
      <c r="A75" s="475" t="n">
        <v>64</v>
      </c>
      <c r="B75" s="476" t="str">
        <f aca="false">IF(基本情報入力シート!B103="","",基本情報入力シート!B103)</f>
        <v/>
      </c>
      <c r="C75" s="476"/>
      <c r="D75" s="476"/>
      <c r="E75" s="476"/>
      <c r="F75" s="476"/>
      <c r="G75" s="477" t="str">
        <f aca="false">IF(基本情報入力シート!L103="", "", 基本情報入力シート!L103)</f>
        <v/>
      </c>
      <c r="H75" s="477" t="str">
        <f aca="false">IF(基本情報入力シート!Q103="", "", 基本情報入力シート!Q103)</f>
        <v/>
      </c>
      <c r="I75" s="477" t="str">
        <f aca="false">IF(基本情報入力シート!V103="", "", 基本情報入力シート!V103)</f>
        <v/>
      </c>
      <c r="J75" s="477" t="str">
        <f aca="false">IF(基本情報入力シート!W103="", "", 基本情報入力シート!W103)</f>
        <v/>
      </c>
      <c r="K75" s="477" t="str">
        <f aca="false">IF(基本情報入力シート!Z103="", "", 基本情報入力シート!Z103)</f>
        <v/>
      </c>
      <c r="L75" s="478" t="str">
        <f aca="false">IF(基本情報入力シート!AF103=0, "",基本情報入力シート!AF103)</f>
        <v/>
      </c>
      <c r="M75" s="479" t="e">
        <f aca="false">IF(基本情報入力シート!AG103="","",基本情報入力シート!AG103)</f>
        <v>#N/A</v>
      </c>
      <c r="N75" s="480"/>
      <c r="O75" s="481" t="e">
        <f aca="false">IFERROR(VLOOKUP(K75,【参考】数式用!$A$2:$F$57,MATCH(N75,【参考】数式用!$C$3:$F$3,0)+2,0),"")))</f>
        <v>#N/A</v>
      </c>
      <c r="P75" s="482" t="s">
        <v>179</v>
      </c>
      <c r="Q75" s="483"/>
      <c r="R75" s="484" t="s">
        <v>180</v>
      </c>
      <c r="S75" s="483"/>
      <c r="T75" s="484" t="s">
        <v>268</v>
      </c>
      <c r="U75" s="483"/>
      <c r="V75" s="484" t="s">
        <v>180</v>
      </c>
      <c r="W75" s="483"/>
      <c r="X75" s="484" t="s">
        <v>181</v>
      </c>
      <c r="Y75" s="484" t="s">
        <v>269</v>
      </c>
      <c r="Z75" s="484" t="str">
        <f aca="false">IF(Q75&gt;=1,(U75*12+W75)-(Q75*12+S75)+1,"")</f>
        <v/>
      </c>
      <c r="AA75" s="485" t="s">
        <v>270</v>
      </c>
      <c r="AB75" s="486" t="str">
        <f aca="false">IFERROR(ROUNDDOWN(ROUND(L75*O75,0)*M75,0)*Z75,"")</f>
        <v/>
      </c>
      <c r="AC75" s="487" t="e">
        <f aca="false">IFERROR(ROUNDDOWN(ROUNDDOWN(ROUND(L75*VLOOKUP(K75,【参考】数式用!$A$4:$F$57,MATCH("処遇改善加算Ⅳ",【参考】数式用!$C$3:$F$3,0)+2,0),0)*M75,0)*Z75*0.5,0), "")),0),0),0))</f>
        <v>#N/A</v>
      </c>
      <c r="AD75" s="488"/>
      <c r="AE75" s="489"/>
      <c r="AF75" s="489"/>
      <c r="AG75" s="490"/>
      <c r="AH75" s="491"/>
      <c r="AI75" s="492"/>
      <c r="AJ75" s="492"/>
      <c r="AK75" s="493" t="e">
        <f aca="false">IF(AND(N75&lt;&gt;"", OR(U75&lt;&gt;8,W75&lt;&gt;5)),"！算定期間の終わりが令和８年５月になっていません。令和８年６月以降については別シートに記載してください。",
 IF(AND(AN75="加算対象外",N75&lt;&gt;""),"このサービスは、令和８年４月・５月は処遇改善加算の対象ではありません。記入しないでください。",""))</f>
        <v>#N/A</v>
      </c>
      <c r="AL75" s="494" t="e">
        <f aca="false">IF(OR(N75="",AN75="加算対象外"),"",IF(OR(AND(COUNTIF(AP75,"未入力")&gt;0,AD75=""),AND(COUNTIF(AQ75,"未入力")&gt;0,AE75=""),AND(COUNTIF(AN75:BE75,"AF列に色付け")&gt;0,AF75=""),AND(COUNTIF(AN75:BE75,"AG列に色付け")&gt;0,OR(AG75="",AG75=0)),AND(COUNTIF(AN75:BE75,"AH列に色付け")&gt;0,AH75=""),AND(COUNTIF(AN75:BE75,"AI列に色付け")&gt;0,AI75=""),AND(COUNTIF(AN75:BE75,"AJ列に色付け")&gt;0,AJ75="")),"！記入が必要な欄（オレンジ色のセル）に空欄があります。空欄を埋めてください。",""))</f>
        <v>#N/A</v>
      </c>
      <c r="AM75" s="495"/>
      <c r="AN75" s="496" t="e">
        <f aca="false">IFERROR(VLOOKUP(K75,【参考】数式用!$A$2:$N$57,14,FALSE),"")))</f>
        <v>#N/A</v>
      </c>
      <c r="AO75" s="496" t="e">
        <f aca="false">IF(AND(K75&lt;&gt;"",AN75="加算対象"),"N列に色付け","")</f>
        <v>#N/A</v>
      </c>
      <c r="AP75" s="239" t="e">
        <f aca="false">IF(AND(AC75&lt;&gt;0,AC75&lt;&gt;"",AN75="加算対象"),IF(AD75="○","入力済","未入力"),"")</f>
        <v>#N/A</v>
      </c>
      <c r="AQ75" s="239" t="str">
        <f aca="false">IF(AND(N75&lt;&gt;"", AE75="",AN75="加算対象"), "未入力", "入力済")</f>
        <v>入力済</v>
      </c>
      <c r="AR75" s="496" t="e">
        <f aca="false">IF(AND(N75&lt;&gt;"", N75&lt;&gt;"処遇改善加算Ⅳ",AN75="加算対象"),"AF列に色付け","")</f>
        <v>#N/A</v>
      </c>
      <c r="AS75" s="239" t="str">
        <f aca="false">IF(AND(N75&lt;&gt;"", N75&lt;&gt;"処遇改善加算Ⅳ", AF75=""), "未入力", "入力済")</f>
        <v>入力済</v>
      </c>
      <c r="AT75" s="239" t="str">
        <f aca="false">IF(OR(N75="処遇改善加算Ⅰ",N75="処遇改善加算Ⅱ"),"対象","")</f>
        <v/>
      </c>
      <c r="AU75" s="239" t="e">
        <f aca="false">IF(AND(AN75="加算対象",N75&lt;&gt;"処遇改善加算Ⅲ",N75&lt;&gt;"処遇改善加算Ⅳ", N75&lt;&gt;"", AT75&lt;&gt;"対象外"), 1,"")</f>
        <v>#N/A</v>
      </c>
      <c r="AV75" s="496" t="e">
        <f aca="false">IF(AND(AU75=1, OR(AG75=0,AG75=""),AN75="加算対象"),"AH列に色付け","")</f>
        <v>#N/A</v>
      </c>
      <c r="AW75" s="496" t="str">
        <f aca="false">IF(AND($AU75=1,$AV75="AH列に色付け",OR($AG75="",$AH75="")),"未入力",IF(AND($AU75=1,$AV75="",$AG75=""),"未入力","入力済"))</f>
        <v>入力済</v>
      </c>
      <c r="AX75" s="239" t="e">
        <f aca="false">IFERROR(VLOOKUP(K75,【参考】数式用!$AR$3:$AS$49,2, FALSE), "")))</f>
        <v>#N/A</v>
      </c>
      <c r="AY75" s="496" t="e">
        <f aca="false">IF(AND(AN75="加算対象",N75="処遇改善加算Ⅰ"),"AI列に色付け","")</f>
        <v>#N/A</v>
      </c>
      <c r="AZ75" s="496" t="str">
        <f aca="false">IF(AND(N75="処遇改善加算Ⅰ", AI75=""), "未入力","入力済")</f>
        <v>入力済</v>
      </c>
      <c r="BA75" s="239" t="e">
        <f aca="false">IFERROR(VLOOKUP(K75,【参考】数式用!$AX$3:$AY$56, 2, FALSE), "")))</f>
        <v>#N/A</v>
      </c>
      <c r="BB75" s="496" t="str">
        <f aca="false">IF(COUNTIF(AE75:AH75,"*令和８年度特例要件を*")&gt;0,"AJ列に色付け","")</f>
        <v/>
      </c>
      <c r="BC75" s="497" t="str">
        <f aca="false">IF(AND(COUNTIF(AE75:AH75,"*令和８年度特例要件を*")&gt;0,AJ75=""), "未入力","入力済")</f>
        <v>入力済</v>
      </c>
      <c r="BD75" s="496" t="str">
        <f aca="false">IF(BB75="AJ列に色付け","入力必要","")</f>
        <v/>
      </c>
      <c r="BE75" s="496" t="str">
        <f aca="false">G75</f>
        <v/>
      </c>
      <c r="BF75" s="369"/>
      <c r="BG75" s="369"/>
      <c r="BH75" s="500" t="e">
        <f aca="false">VLOOKUP(K75,【参考】数式用!$A$2:$O$57,15,FALSE))</f>
        <v>#N/A</v>
      </c>
      <c r="BI75" s="369"/>
      <c r="BJ75" s="369"/>
      <c r="BK75" s="369"/>
      <c r="BL75" s="369"/>
      <c r="BM75" s="369"/>
      <c r="BN75" s="369"/>
      <c r="BO75" s="371"/>
    </row>
    <row r="76" s="385" customFormat="true" ht="109.5" hidden="false" customHeight="true" outlineLevel="0" collapsed="false">
      <c r="A76" s="475" t="n">
        <v>65</v>
      </c>
      <c r="B76" s="476" t="str">
        <f aca="false">IF(基本情報入力シート!B104="","",基本情報入力シート!B104)</f>
        <v/>
      </c>
      <c r="C76" s="476"/>
      <c r="D76" s="476"/>
      <c r="E76" s="476"/>
      <c r="F76" s="476"/>
      <c r="G76" s="477" t="str">
        <f aca="false">IF(基本情報入力シート!L104="", "", 基本情報入力シート!L104)</f>
        <v/>
      </c>
      <c r="H76" s="477" t="str">
        <f aca="false">IF(基本情報入力シート!Q104="", "", 基本情報入力シート!Q104)</f>
        <v/>
      </c>
      <c r="I76" s="477" t="str">
        <f aca="false">IF(基本情報入力シート!V104="", "", 基本情報入力シート!V104)</f>
        <v/>
      </c>
      <c r="J76" s="477" t="str">
        <f aca="false">IF(基本情報入力シート!W104="", "", 基本情報入力シート!W104)</f>
        <v/>
      </c>
      <c r="K76" s="477" t="str">
        <f aca="false">IF(基本情報入力シート!Z104="", "", 基本情報入力シート!Z104)</f>
        <v/>
      </c>
      <c r="L76" s="478" t="str">
        <f aca="false">IF(基本情報入力シート!AF104=0, "",基本情報入力シート!AF104)</f>
        <v/>
      </c>
      <c r="M76" s="479" t="e">
        <f aca="false">IF(基本情報入力シート!AG104="","",基本情報入力シート!AG104)</f>
        <v>#N/A</v>
      </c>
      <c r="N76" s="480"/>
      <c r="O76" s="481" t="e">
        <f aca="false">IFERROR(VLOOKUP(K76,【参考】数式用!$A$2:$F$57,MATCH(N76,【参考】数式用!$C$3:$F$3,0)+2,0),"")))</f>
        <v>#N/A</v>
      </c>
      <c r="P76" s="482" t="s">
        <v>179</v>
      </c>
      <c r="Q76" s="483"/>
      <c r="R76" s="484" t="s">
        <v>180</v>
      </c>
      <c r="S76" s="483"/>
      <c r="T76" s="484" t="s">
        <v>268</v>
      </c>
      <c r="U76" s="483"/>
      <c r="V76" s="484" t="s">
        <v>180</v>
      </c>
      <c r="W76" s="483"/>
      <c r="X76" s="484" t="s">
        <v>181</v>
      </c>
      <c r="Y76" s="484" t="s">
        <v>269</v>
      </c>
      <c r="Z76" s="484" t="str">
        <f aca="false">IF(Q76&gt;=1,(U76*12+W76)-(Q76*12+S76)+1,"")</f>
        <v/>
      </c>
      <c r="AA76" s="485" t="s">
        <v>270</v>
      </c>
      <c r="AB76" s="486" t="str">
        <f aca="false">IFERROR(ROUNDDOWN(ROUND(L76*O76,0)*M76,0)*Z76,"")</f>
        <v/>
      </c>
      <c r="AC76" s="487" t="e">
        <f aca="false">IFERROR(ROUNDDOWN(ROUNDDOWN(ROUND(L76*VLOOKUP(K76,【参考】数式用!$A$4:$F$57,MATCH("処遇改善加算Ⅳ",【参考】数式用!$C$3:$F$3,0)+2,0),0)*M76,0)*Z76*0.5,0), "")),0),0),0))</f>
        <v>#N/A</v>
      </c>
      <c r="AD76" s="488"/>
      <c r="AE76" s="489"/>
      <c r="AF76" s="489"/>
      <c r="AG76" s="490"/>
      <c r="AH76" s="491"/>
      <c r="AI76" s="492"/>
      <c r="AJ76" s="492"/>
      <c r="AK76" s="493" t="e">
        <f aca="false">IF(AND(N76&lt;&gt;"", OR(U76&lt;&gt;8,W76&lt;&gt;5)),"！算定期間の終わりが令和８年５月になっていません。令和８年６月以降については別シートに記載してください。",
 IF(AND(AN76="加算対象外",N76&lt;&gt;""),"このサービスは、令和８年４月・５月は処遇改善加算の対象ではありません。記入しないでください。",""))</f>
        <v>#N/A</v>
      </c>
      <c r="AL76" s="494" t="e">
        <f aca="false">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#N/A</v>
      </c>
      <c r="AM76" s="495"/>
      <c r="AN76" s="496" t="e">
        <f aca="false">IFERROR(VLOOKUP(K76,【参考】数式用!$A$2:$N$57,14,FALSE),"")))</f>
        <v>#N/A</v>
      </c>
      <c r="AO76" s="496" t="e">
        <f aca="false">IF(AND(K76&lt;&gt;"",AN76="加算対象"),"N列に色付け","")</f>
        <v>#N/A</v>
      </c>
      <c r="AP76" s="239" t="e">
        <f aca="false">IF(AND(AC76&lt;&gt;0,AC76&lt;&gt;"",AN76="加算対象"),IF(AD76="○","入力済","未入力"),"")</f>
        <v>#N/A</v>
      </c>
      <c r="AQ76" s="239" t="str">
        <f aca="false">IF(AND(N76&lt;&gt;"", AE76="",AN76="加算対象"), "未入力", "入力済")</f>
        <v>入力済</v>
      </c>
      <c r="AR76" s="496" t="e">
        <f aca="false">IF(AND(N76&lt;&gt;"", N76&lt;&gt;"処遇改善加算Ⅳ",AN76="加算対象"),"AF列に色付け","")</f>
        <v>#N/A</v>
      </c>
      <c r="AS76" s="239" t="str">
        <f aca="false">IF(AND(N76&lt;&gt;"", N76&lt;&gt;"処遇改善加算Ⅳ", AF76=""), "未入力", "入力済")</f>
        <v>入力済</v>
      </c>
      <c r="AT76" s="239" t="str">
        <f aca="false">IF(OR(N76="処遇改善加算Ⅰ",N76="処遇改善加算Ⅱ"),"対象","")</f>
        <v/>
      </c>
      <c r="AU76" s="239" t="e">
        <f aca="false">IF(AND(AN76="加算対象",N76&lt;&gt;"処遇改善加算Ⅲ",N76&lt;&gt;"処遇改善加算Ⅳ", N76&lt;&gt;"", AT76&lt;&gt;"対象外"), 1,"")</f>
        <v>#N/A</v>
      </c>
      <c r="AV76" s="496" t="e">
        <f aca="false">IF(AND(AU76=1, OR(AG76=0,AG76=""),AN76="加算対象"),"AH列に色付け","")</f>
        <v>#N/A</v>
      </c>
      <c r="AW76" s="496" t="str">
        <f aca="false">IF(AND($AU76=1,$AV76="AH列に色付け",OR($AG76="",$AH76="")),"未入力",IF(AND($AU76=1,$AV76="",$AG76=""),"未入力","入力済"))</f>
        <v>入力済</v>
      </c>
      <c r="AX76" s="239" t="e">
        <f aca="false">IFERROR(VLOOKUP(K76,【参考】数式用!$AR$3:$AS$49,2, FALSE), "")))</f>
        <v>#N/A</v>
      </c>
      <c r="AY76" s="496" t="e">
        <f aca="false">IF(AND(AN76="加算対象",N76="処遇改善加算Ⅰ"),"AI列に色付け","")</f>
        <v>#N/A</v>
      </c>
      <c r="AZ76" s="496" t="str">
        <f aca="false">IF(AND(N76="処遇改善加算Ⅰ", AI76=""), "未入力","入力済")</f>
        <v>入力済</v>
      </c>
      <c r="BA76" s="239" t="e">
        <f aca="false">IFERROR(VLOOKUP(K76,【参考】数式用!$AX$3:$AY$56, 2, FALSE), "")))</f>
        <v>#N/A</v>
      </c>
      <c r="BB76" s="496" t="str">
        <f aca="false">IF(COUNTIF(AE76:AH76,"*令和８年度特例要件を*")&gt;0,"AJ列に色付け","")</f>
        <v/>
      </c>
      <c r="BC76" s="497" t="str">
        <f aca="false">IF(AND(COUNTIF(AE76:AH76,"*令和８年度特例要件を*")&gt;0,AJ76=""), "未入力","入力済")</f>
        <v>入力済</v>
      </c>
      <c r="BD76" s="496" t="str">
        <f aca="false">IF(BB76="AJ列に色付け","入力必要","")</f>
        <v/>
      </c>
      <c r="BE76" s="496" t="str">
        <f aca="false">G76</f>
        <v/>
      </c>
      <c r="BF76" s="369"/>
      <c r="BG76" s="369"/>
      <c r="BH76" s="500" t="e">
        <f aca="false">VLOOKUP(K76,【参考】数式用!$A$2:$O$57,15,FALSE))</f>
        <v>#N/A</v>
      </c>
      <c r="BI76" s="369"/>
      <c r="BJ76" s="369"/>
      <c r="BK76" s="369"/>
      <c r="BL76" s="369"/>
      <c r="BM76" s="369"/>
      <c r="BN76" s="369"/>
      <c r="BO76" s="371"/>
    </row>
    <row r="77" s="385" customFormat="true" ht="109.5" hidden="false" customHeight="true" outlineLevel="0" collapsed="false">
      <c r="A77" s="475" t="n">
        <v>66</v>
      </c>
      <c r="B77" s="476" t="str">
        <f aca="false">IF(基本情報入力シート!B105="","",基本情報入力シート!B105)</f>
        <v/>
      </c>
      <c r="C77" s="476"/>
      <c r="D77" s="476"/>
      <c r="E77" s="476"/>
      <c r="F77" s="476"/>
      <c r="G77" s="477" t="str">
        <f aca="false">IF(基本情報入力シート!L105="", "", 基本情報入力シート!L105)</f>
        <v/>
      </c>
      <c r="H77" s="477" t="str">
        <f aca="false">IF(基本情報入力シート!Q105="", "", 基本情報入力シート!Q105)</f>
        <v/>
      </c>
      <c r="I77" s="477" t="str">
        <f aca="false">IF(基本情報入力シート!V105="", "", 基本情報入力シート!V105)</f>
        <v/>
      </c>
      <c r="J77" s="477" t="str">
        <f aca="false">IF(基本情報入力シート!W105="", "", 基本情報入力シート!W105)</f>
        <v/>
      </c>
      <c r="K77" s="477" t="str">
        <f aca="false">IF(基本情報入力シート!Z105="", "", 基本情報入力シート!Z105)</f>
        <v/>
      </c>
      <c r="L77" s="478" t="str">
        <f aca="false">IF(基本情報入力シート!AF105=0, "",基本情報入力シート!AF105)</f>
        <v/>
      </c>
      <c r="M77" s="479" t="e">
        <f aca="false">IF(基本情報入力シート!AG105="","",基本情報入力シート!AG105)</f>
        <v>#N/A</v>
      </c>
      <c r="N77" s="480"/>
      <c r="O77" s="481" t="e">
        <f aca="false">IFERROR(VLOOKUP(K77,【参考】数式用!$A$2:$F$57,MATCH(N77,【参考】数式用!$C$3:$F$3,0)+2,0),"")))</f>
        <v>#N/A</v>
      </c>
      <c r="P77" s="482" t="s">
        <v>179</v>
      </c>
      <c r="Q77" s="483"/>
      <c r="R77" s="484" t="s">
        <v>180</v>
      </c>
      <c r="S77" s="483"/>
      <c r="T77" s="484" t="s">
        <v>268</v>
      </c>
      <c r="U77" s="483"/>
      <c r="V77" s="484" t="s">
        <v>180</v>
      </c>
      <c r="W77" s="483"/>
      <c r="X77" s="484" t="s">
        <v>181</v>
      </c>
      <c r="Y77" s="484" t="s">
        <v>269</v>
      </c>
      <c r="Z77" s="484" t="str">
        <f aca="false">IF(Q77&gt;=1,(U77*12+W77)-(Q77*12+S77)+1,"")</f>
        <v/>
      </c>
      <c r="AA77" s="485" t="s">
        <v>270</v>
      </c>
      <c r="AB77" s="486" t="str">
        <f aca="false">IFERROR(ROUNDDOWN(ROUND(L77*O77,0)*M77,0)*Z77,"")</f>
        <v/>
      </c>
      <c r="AC77" s="487" t="e">
        <f aca="false">IFERROR(ROUNDDOWN(ROUNDDOWN(ROUND(L77*VLOOKUP(K77,【参考】数式用!$A$4:$F$57,MATCH("処遇改善加算Ⅳ",【参考】数式用!$C$3:$F$3,0)+2,0),0)*M77,0)*Z77*0.5,0), "")),0),0),0))</f>
        <v>#N/A</v>
      </c>
      <c r="AD77" s="488"/>
      <c r="AE77" s="489"/>
      <c r="AF77" s="489"/>
      <c r="AG77" s="490"/>
      <c r="AH77" s="491"/>
      <c r="AI77" s="492"/>
      <c r="AJ77" s="492"/>
      <c r="AK77" s="493" t="e">
        <f aca="false">IF(AND(N77&lt;&gt;"", OR(U77&lt;&gt;8,W77&lt;&gt;5)),"！算定期間の終わりが令和８年５月になっていません。令和８年６月以降については別シートに記載してください。",
 IF(AND(AN77="加算対象外",N77&lt;&gt;""),"このサービスは、令和８年４月・５月は処遇改善加算の対象ではありません。記入しないでください。",""))</f>
        <v>#N/A</v>
      </c>
      <c r="AL77" s="494" t="e">
        <f aca="false">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#N/A</v>
      </c>
      <c r="AM77" s="495"/>
      <c r="AN77" s="496" t="e">
        <f aca="false">IFERROR(VLOOKUP(K77,【参考】数式用!$A$2:$N$57,14,FALSE),"")))</f>
        <v>#N/A</v>
      </c>
      <c r="AO77" s="496" t="e">
        <f aca="false">IF(AND(K77&lt;&gt;"",AN77="加算対象"),"N列に色付け","")</f>
        <v>#N/A</v>
      </c>
      <c r="AP77" s="239" t="e">
        <f aca="false">IF(AND(AC77&lt;&gt;0,AC77&lt;&gt;"",AN77="加算対象"),IF(AD77="○","入力済","未入力"),"")</f>
        <v>#N/A</v>
      </c>
      <c r="AQ77" s="239" t="str">
        <f aca="false">IF(AND(N77&lt;&gt;"", AE77="",AN77="加算対象"), "未入力", "入力済")</f>
        <v>入力済</v>
      </c>
      <c r="AR77" s="496" t="e">
        <f aca="false">IF(AND(N77&lt;&gt;"", N77&lt;&gt;"処遇改善加算Ⅳ",AN77="加算対象"),"AF列に色付け","")</f>
        <v>#N/A</v>
      </c>
      <c r="AS77" s="239" t="str">
        <f aca="false">IF(AND(N77&lt;&gt;"", N77&lt;&gt;"処遇改善加算Ⅳ", AF77=""), "未入力", "入力済")</f>
        <v>入力済</v>
      </c>
      <c r="AT77" s="239" t="str">
        <f aca="false">IF(OR(N77="処遇改善加算Ⅰ",N77="処遇改善加算Ⅱ"),"対象","")</f>
        <v/>
      </c>
      <c r="AU77" s="239" t="e">
        <f aca="false">IF(AND(AN77="加算対象",N77&lt;&gt;"処遇改善加算Ⅲ",N77&lt;&gt;"処遇改善加算Ⅳ", N77&lt;&gt;"", AT77&lt;&gt;"対象外"), 1,"")</f>
        <v>#N/A</v>
      </c>
      <c r="AV77" s="496" t="e">
        <f aca="false">IF(AND(AU77=1, OR(AG77=0,AG77=""),AN77="加算対象"),"AH列に色付け","")</f>
        <v>#N/A</v>
      </c>
      <c r="AW77" s="496" t="str">
        <f aca="false">IF(AND($AU77=1,$AV77="AH列に色付け",OR($AG77="",$AH77="")),"未入力",IF(AND($AU77=1,$AV77="",$AG77=""),"未入力","入力済"))</f>
        <v>入力済</v>
      </c>
      <c r="AX77" s="239" t="e">
        <f aca="false">IFERROR(VLOOKUP(K77,【参考】数式用!$AR$3:$AS$49,2, FALSE), "")))</f>
        <v>#N/A</v>
      </c>
      <c r="AY77" s="496" t="e">
        <f aca="false">IF(AND(AN77="加算対象",N77="処遇改善加算Ⅰ"),"AI列に色付け","")</f>
        <v>#N/A</v>
      </c>
      <c r="AZ77" s="496" t="str">
        <f aca="false">IF(AND(N77="処遇改善加算Ⅰ", AI77=""), "未入力","入力済")</f>
        <v>入力済</v>
      </c>
      <c r="BA77" s="239" t="e">
        <f aca="false">IFERROR(VLOOKUP(K77,【参考】数式用!$AX$3:$AY$56, 2, FALSE), "")))</f>
        <v>#N/A</v>
      </c>
      <c r="BB77" s="496" t="str">
        <f aca="false">IF(COUNTIF(AE77:AH77,"*令和８年度特例要件を*")&gt;0,"AJ列に色付け","")</f>
        <v/>
      </c>
      <c r="BC77" s="497" t="str">
        <f aca="false">IF(AND(COUNTIF(AE77:AH77,"*令和８年度特例要件を*")&gt;0,AJ77=""), "未入力","入力済")</f>
        <v>入力済</v>
      </c>
      <c r="BD77" s="496" t="str">
        <f aca="false">IF(BB77="AJ列に色付け","入力必要","")</f>
        <v/>
      </c>
      <c r="BE77" s="496" t="str">
        <f aca="false">G77</f>
        <v/>
      </c>
      <c r="BF77" s="369"/>
      <c r="BG77" s="369"/>
      <c r="BH77" s="500" t="e">
        <f aca="false">VLOOKUP(K77,【参考】数式用!$A$2:$O$57,15,FALSE))</f>
        <v>#N/A</v>
      </c>
      <c r="BI77" s="369"/>
      <c r="BJ77" s="369"/>
      <c r="BK77" s="369"/>
      <c r="BL77" s="369"/>
      <c r="BM77" s="369"/>
      <c r="BN77" s="369"/>
      <c r="BO77" s="371"/>
    </row>
    <row r="78" s="385" customFormat="true" ht="109.5" hidden="false" customHeight="true" outlineLevel="0" collapsed="false">
      <c r="A78" s="475" t="n">
        <v>67</v>
      </c>
      <c r="B78" s="476" t="str">
        <f aca="false">IF(基本情報入力シート!B106="","",基本情報入力シート!B106)</f>
        <v/>
      </c>
      <c r="C78" s="476"/>
      <c r="D78" s="476"/>
      <c r="E78" s="476"/>
      <c r="F78" s="476"/>
      <c r="G78" s="477" t="str">
        <f aca="false">IF(基本情報入力シート!L106="", "", 基本情報入力シート!L106)</f>
        <v/>
      </c>
      <c r="H78" s="477" t="str">
        <f aca="false">IF(基本情報入力シート!Q106="", "", 基本情報入力シート!Q106)</f>
        <v/>
      </c>
      <c r="I78" s="477" t="str">
        <f aca="false">IF(基本情報入力シート!V106="", "", 基本情報入力シート!V106)</f>
        <v/>
      </c>
      <c r="J78" s="477" t="str">
        <f aca="false">IF(基本情報入力シート!W106="", "", 基本情報入力シート!W106)</f>
        <v/>
      </c>
      <c r="K78" s="477" t="str">
        <f aca="false">IF(基本情報入力シート!Z106="", "", 基本情報入力シート!Z106)</f>
        <v/>
      </c>
      <c r="L78" s="478" t="str">
        <f aca="false">IF(基本情報入力シート!AF106=0, "",基本情報入力シート!AF106)</f>
        <v/>
      </c>
      <c r="M78" s="479" t="e">
        <f aca="false">IF(基本情報入力シート!AG106="","",基本情報入力シート!AG106)</f>
        <v>#N/A</v>
      </c>
      <c r="N78" s="480"/>
      <c r="O78" s="481" t="e">
        <f aca="false">IFERROR(VLOOKUP(K78,【参考】数式用!$A$2:$F$57,MATCH(N78,【参考】数式用!$C$3:$F$3,0)+2,0),"")))</f>
        <v>#N/A</v>
      </c>
      <c r="P78" s="482" t="s">
        <v>179</v>
      </c>
      <c r="Q78" s="483"/>
      <c r="R78" s="484" t="s">
        <v>180</v>
      </c>
      <c r="S78" s="483"/>
      <c r="T78" s="484" t="s">
        <v>268</v>
      </c>
      <c r="U78" s="483"/>
      <c r="V78" s="484" t="s">
        <v>180</v>
      </c>
      <c r="W78" s="483"/>
      <c r="X78" s="484" t="s">
        <v>181</v>
      </c>
      <c r="Y78" s="484" t="s">
        <v>269</v>
      </c>
      <c r="Z78" s="484" t="str">
        <f aca="false">IF(Q78&gt;=1,(U78*12+W78)-(Q78*12+S78)+1,"")</f>
        <v/>
      </c>
      <c r="AA78" s="485" t="s">
        <v>270</v>
      </c>
      <c r="AB78" s="486" t="str">
        <f aca="false">IFERROR(ROUNDDOWN(ROUND(L78*O78,0)*M78,0)*Z78,"")</f>
        <v/>
      </c>
      <c r="AC78" s="487" t="e">
        <f aca="false">IFERROR(ROUNDDOWN(ROUNDDOWN(ROUND(L78*VLOOKUP(K78,【参考】数式用!$A$4:$F$57,MATCH("処遇改善加算Ⅳ",【参考】数式用!$C$3:$F$3,0)+2,0),0)*M78,0)*Z78*0.5,0), "")),0),0),0))</f>
        <v>#N/A</v>
      </c>
      <c r="AD78" s="488"/>
      <c r="AE78" s="489"/>
      <c r="AF78" s="489"/>
      <c r="AG78" s="490"/>
      <c r="AH78" s="491"/>
      <c r="AI78" s="492"/>
      <c r="AJ78" s="492"/>
      <c r="AK78" s="493" t="e">
        <f aca="false">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#N/A</v>
      </c>
      <c r="AL78" s="494" t="e">
        <f aca="false">IF(OR(N78="",AN78="加算対象外"),"",IF(OR(AND(COUNTIF(AP78,"未入力")&gt;0,AD78=""),AND(COUNTIF(AQ78,"未入力")&gt;0,AE78=""),AND(COUNTIF(AN78:BE78,"AF列に色付け")&gt;0,AF78=""),AND(COUNTIF(AN78:BE78,"AG列に色付け")&gt;0,OR(AG78="",AG78=0)),AND(COUNTIF(AN78:BE78,"AH列に色付け")&gt;0,AH78=""),AND(COUNTIF(AN78:BE78,"AI列に色付け")&gt;0,AI78=""),AND(COUNTIF(AN78:BE78,"AJ列に色付け")&gt;0,AJ78="")),"！記入が必要な欄（オレンジ色のセル）に空欄があります。空欄を埋めてください。",""))</f>
        <v>#N/A</v>
      </c>
      <c r="AM78" s="495"/>
      <c r="AN78" s="496" t="e">
        <f aca="false">IFERROR(VLOOKUP(K78,【参考】数式用!$A$2:$N$57,14,FALSE),"")))</f>
        <v>#N/A</v>
      </c>
      <c r="AO78" s="496" t="e">
        <f aca="false">IF(AND(K78&lt;&gt;"",AN78="加算対象"),"N列に色付け","")</f>
        <v>#N/A</v>
      </c>
      <c r="AP78" s="239" t="e">
        <f aca="false">IF(AND(AC78&lt;&gt;0,AC78&lt;&gt;"",AN78="加算対象"),IF(AD78="○","入力済","未入力"),"")</f>
        <v>#N/A</v>
      </c>
      <c r="AQ78" s="239" t="str">
        <f aca="false">IF(AND(N78&lt;&gt;"", AE78="",AN78="加算対象"), "未入力", "入力済")</f>
        <v>入力済</v>
      </c>
      <c r="AR78" s="496" t="e">
        <f aca="false">IF(AND(N78&lt;&gt;"", N78&lt;&gt;"処遇改善加算Ⅳ",AN78="加算対象"),"AF列に色付け","")</f>
        <v>#N/A</v>
      </c>
      <c r="AS78" s="239" t="str">
        <f aca="false">IF(AND(N78&lt;&gt;"", N78&lt;&gt;"処遇改善加算Ⅳ", AF78=""), "未入力", "入力済")</f>
        <v>入力済</v>
      </c>
      <c r="AT78" s="239" t="str">
        <f aca="false">IF(OR(N78="処遇改善加算Ⅰ",N78="処遇改善加算Ⅱ"),"対象","")</f>
        <v/>
      </c>
      <c r="AU78" s="239" t="e">
        <f aca="false">IF(AND(AN78="加算対象",N78&lt;&gt;"処遇改善加算Ⅲ",N78&lt;&gt;"処遇改善加算Ⅳ", N78&lt;&gt;"", AT78&lt;&gt;"対象外"), 1,"")</f>
        <v>#N/A</v>
      </c>
      <c r="AV78" s="496" t="e">
        <f aca="false">IF(AND(AU78=1, OR(AG78=0,AG78=""),AN78="加算対象"),"AH列に色付け","")</f>
        <v>#N/A</v>
      </c>
      <c r="AW78" s="496" t="str">
        <f aca="false">IF(AND($AU78=1,$AV78="AH列に色付け",OR($AG78="",$AH78="")),"未入力",IF(AND($AU78=1,$AV78="",$AG78=""),"未入力","入力済"))</f>
        <v>入力済</v>
      </c>
      <c r="AX78" s="239" t="e">
        <f aca="false">IFERROR(VLOOKUP(K78,【参考】数式用!$AR$3:$AS$49,2, FALSE), "")))</f>
        <v>#N/A</v>
      </c>
      <c r="AY78" s="496" t="e">
        <f aca="false">IF(AND(AN78="加算対象",N78="処遇改善加算Ⅰ"),"AI列に色付け","")</f>
        <v>#N/A</v>
      </c>
      <c r="AZ78" s="496" t="str">
        <f aca="false">IF(AND(N78="処遇改善加算Ⅰ", AI78=""), "未入力","入力済")</f>
        <v>入力済</v>
      </c>
      <c r="BA78" s="239" t="e">
        <f aca="false">IFERROR(VLOOKUP(K78,【参考】数式用!$AX$3:$AY$56, 2, FALSE), "")))</f>
        <v>#N/A</v>
      </c>
      <c r="BB78" s="496" t="str">
        <f aca="false">IF(COUNTIF(AE78:AH78,"*令和８年度特例要件を*")&gt;0,"AJ列に色付け","")</f>
        <v/>
      </c>
      <c r="BC78" s="497" t="str">
        <f aca="false">IF(AND(COUNTIF(AE78:AH78,"*令和８年度特例要件を*")&gt;0,AJ78=""), "未入力","入力済")</f>
        <v>入力済</v>
      </c>
      <c r="BD78" s="496" t="str">
        <f aca="false">IF(BB78="AJ列に色付け","入力必要","")</f>
        <v/>
      </c>
      <c r="BE78" s="496" t="str">
        <f aca="false">G78</f>
        <v/>
      </c>
      <c r="BF78" s="369"/>
      <c r="BG78" s="369"/>
      <c r="BH78" s="500" t="e">
        <f aca="false">VLOOKUP(K78,【参考】数式用!$A$2:$O$57,15,FALSE))</f>
        <v>#N/A</v>
      </c>
      <c r="BI78" s="369"/>
      <c r="BJ78" s="369"/>
      <c r="BK78" s="369"/>
      <c r="BL78" s="369"/>
      <c r="BM78" s="369"/>
      <c r="BN78" s="369"/>
      <c r="BO78" s="371"/>
    </row>
    <row r="79" s="385" customFormat="true" ht="109.5" hidden="false" customHeight="true" outlineLevel="0" collapsed="false">
      <c r="A79" s="475" t="n">
        <v>68</v>
      </c>
      <c r="B79" s="476" t="str">
        <f aca="false">IF(基本情報入力シート!B107="","",基本情報入力シート!B107)</f>
        <v/>
      </c>
      <c r="C79" s="476"/>
      <c r="D79" s="476"/>
      <c r="E79" s="476"/>
      <c r="F79" s="476"/>
      <c r="G79" s="477" t="str">
        <f aca="false">IF(基本情報入力シート!L107="", "", 基本情報入力シート!L107)</f>
        <v/>
      </c>
      <c r="H79" s="477" t="str">
        <f aca="false">IF(基本情報入力シート!Q107="", "", 基本情報入力シート!Q107)</f>
        <v/>
      </c>
      <c r="I79" s="477" t="str">
        <f aca="false">IF(基本情報入力シート!V107="", "", 基本情報入力シート!V107)</f>
        <v/>
      </c>
      <c r="J79" s="477" t="str">
        <f aca="false">IF(基本情報入力シート!W107="", "", 基本情報入力シート!W107)</f>
        <v/>
      </c>
      <c r="K79" s="477" t="str">
        <f aca="false">IF(基本情報入力シート!Z107="", "", 基本情報入力シート!Z107)</f>
        <v/>
      </c>
      <c r="L79" s="478" t="str">
        <f aca="false">IF(基本情報入力シート!AF107=0, "",基本情報入力シート!AF107)</f>
        <v/>
      </c>
      <c r="M79" s="479" t="e">
        <f aca="false">IF(基本情報入力シート!AG107="","",基本情報入力シート!AG107)</f>
        <v>#N/A</v>
      </c>
      <c r="N79" s="480"/>
      <c r="O79" s="481" t="e">
        <f aca="false">IFERROR(VLOOKUP(K79,【参考】数式用!$A$2:$F$57,MATCH(N79,【参考】数式用!$C$3:$F$3,0)+2,0),"")))</f>
        <v>#N/A</v>
      </c>
      <c r="P79" s="482" t="s">
        <v>179</v>
      </c>
      <c r="Q79" s="483"/>
      <c r="R79" s="484" t="s">
        <v>180</v>
      </c>
      <c r="S79" s="483"/>
      <c r="T79" s="484" t="s">
        <v>268</v>
      </c>
      <c r="U79" s="483"/>
      <c r="V79" s="484" t="s">
        <v>180</v>
      </c>
      <c r="W79" s="483"/>
      <c r="X79" s="484" t="s">
        <v>181</v>
      </c>
      <c r="Y79" s="484" t="s">
        <v>269</v>
      </c>
      <c r="Z79" s="484" t="str">
        <f aca="false">IF(Q79&gt;=1,(U79*12+W79)-(Q79*12+S79)+1,"")</f>
        <v/>
      </c>
      <c r="AA79" s="485" t="s">
        <v>270</v>
      </c>
      <c r="AB79" s="486" t="str">
        <f aca="false">IFERROR(ROUNDDOWN(ROUND(L79*O79,0)*M79,0)*Z79,"")</f>
        <v/>
      </c>
      <c r="AC79" s="487" t="e">
        <f aca="false">IFERROR(ROUNDDOWN(ROUNDDOWN(ROUND(L79*VLOOKUP(K79,【参考】数式用!$A$4:$F$57,MATCH("処遇改善加算Ⅳ",【参考】数式用!$C$3:$F$3,0)+2,0),0)*M79,0)*Z79*0.5,0), "")),0),0),0))</f>
        <v>#N/A</v>
      </c>
      <c r="AD79" s="488"/>
      <c r="AE79" s="489"/>
      <c r="AF79" s="489"/>
      <c r="AG79" s="490"/>
      <c r="AH79" s="491"/>
      <c r="AI79" s="492"/>
      <c r="AJ79" s="492"/>
      <c r="AK79" s="493" t="e">
        <f aca="false">IF(AND(N79&lt;&gt;"", OR(U79&lt;&gt;8,W79&lt;&gt;5)),"！算定期間の終わりが令和８年５月になっていません。令和８年６月以降については別シートに記載してください。",
 IF(AND(AN79="加算対象外",N79&lt;&gt;""),"このサービスは、令和８年４月・５月は処遇改善加算の対象ではありません。記入しないでください。",""))</f>
        <v>#N/A</v>
      </c>
      <c r="AL79" s="494" t="e">
        <f aca="false">IF(OR(N79="",AN79="加算対象外"),"",IF(OR(AND(COUNTIF(AP79,"未入力")&gt;0,AD79=""),AND(COUNTIF(AQ79,"未入力")&gt;0,AE79=""),AND(COUNTIF(AN79:BE79,"AF列に色付け")&gt;0,AF79=""),AND(COUNTIF(AN79:BE79,"AG列に色付け")&gt;0,OR(AG79="",AG79=0)),AND(COUNTIF(AN79:BE79,"AH列に色付け")&gt;0,AH79=""),AND(COUNTIF(AN79:BE79,"AI列に色付け")&gt;0,AI79=""),AND(COUNTIF(AN79:BE79,"AJ列に色付け")&gt;0,AJ79="")),"！記入が必要な欄（オレンジ色のセル）に空欄があります。空欄を埋めてください。",""))</f>
        <v>#N/A</v>
      </c>
      <c r="AM79" s="495"/>
      <c r="AN79" s="496" t="e">
        <f aca="false">IFERROR(VLOOKUP(K79,【参考】数式用!$A$2:$N$57,14,FALSE),"")))</f>
        <v>#N/A</v>
      </c>
      <c r="AO79" s="496" t="e">
        <f aca="false">IF(AND(K79&lt;&gt;"",AN79="加算対象"),"N列に色付け","")</f>
        <v>#N/A</v>
      </c>
      <c r="AP79" s="239" t="e">
        <f aca="false">IF(AND(AC79&lt;&gt;0,AC79&lt;&gt;"",AN79="加算対象"),IF(AD79="○","入力済","未入力"),"")</f>
        <v>#N/A</v>
      </c>
      <c r="AQ79" s="239" t="str">
        <f aca="false">IF(AND(N79&lt;&gt;"", AE79="",AN79="加算対象"), "未入力", "入力済")</f>
        <v>入力済</v>
      </c>
      <c r="AR79" s="496" t="e">
        <f aca="false">IF(AND(N79&lt;&gt;"", N79&lt;&gt;"処遇改善加算Ⅳ",AN79="加算対象"),"AF列に色付け","")</f>
        <v>#N/A</v>
      </c>
      <c r="AS79" s="239" t="str">
        <f aca="false">IF(AND(N79&lt;&gt;"", N79&lt;&gt;"処遇改善加算Ⅳ", AF79=""), "未入力", "入力済")</f>
        <v>入力済</v>
      </c>
      <c r="AT79" s="239" t="str">
        <f aca="false">IF(OR(N79="処遇改善加算Ⅰ",N79="処遇改善加算Ⅱ"),"対象","")</f>
        <v/>
      </c>
      <c r="AU79" s="239" t="e">
        <f aca="false">IF(AND(AN79="加算対象",N79&lt;&gt;"処遇改善加算Ⅲ",N79&lt;&gt;"処遇改善加算Ⅳ", N79&lt;&gt;"", AT79&lt;&gt;"対象外"), 1,"")</f>
        <v>#N/A</v>
      </c>
      <c r="AV79" s="496" t="e">
        <f aca="false">IF(AND(AU79=1, OR(AG79=0,AG79=""),AN79="加算対象"),"AH列に色付け","")</f>
        <v>#N/A</v>
      </c>
      <c r="AW79" s="496" t="str">
        <f aca="false">IF(AND($AU79=1,$AV79="AH列に色付け",OR($AG79="",$AH79="")),"未入力",IF(AND($AU79=1,$AV79="",$AG79=""),"未入力","入力済"))</f>
        <v>入力済</v>
      </c>
      <c r="AX79" s="239" t="e">
        <f aca="false">IFERROR(VLOOKUP(K79,【参考】数式用!$AR$3:$AS$49,2, FALSE), "")))</f>
        <v>#N/A</v>
      </c>
      <c r="AY79" s="496" t="e">
        <f aca="false">IF(AND(AN79="加算対象",N79="処遇改善加算Ⅰ"),"AI列に色付け","")</f>
        <v>#N/A</v>
      </c>
      <c r="AZ79" s="496" t="str">
        <f aca="false">IF(AND(N79="処遇改善加算Ⅰ", AI79=""), "未入力","入力済")</f>
        <v>入力済</v>
      </c>
      <c r="BA79" s="239" t="e">
        <f aca="false">IFERROR(VLOOKUP(K79,【参考】数式用!$AX$3:$AY$56, 2, FALSE), "")))</f>
        <v>#N/A</v>
      </c>
      <c r="BB79" s="496" t="str">
        <f aca="false">IF(COUNTIF(AE79:AH79,"*令和８年度特例要件を*")&gt;0,"AJ列に色付け","")</f>
        <v/>
      </c>
      <c r="BC79" s="497" t="str">
        <f aca="false">IF(AND(COUNTIF(AE79:AH79,"*令和８年度特例要件を*")&gt;0,AJ79=""), "未入力","入力済")</f>
        <v>入力済</v>
      </c>
      <c r="BD79" s="496" t="str">
        <f aca="false">IF(BB79="AJ列に色付け","入力必要","")</f>
        <v/>
      </c>
      <c r="BE79" s="496" t="str">
        <f aca="false">G79</f>
        <v/>
      </c>
      <c r="BF79" s="369"/>
      <c r="BG79" s="369"/>
      <c r="BH79" s="500" t="e">
        <f aca="false">VLOOKUP(K79,【参考】数式用!$A$2:$O$57,15,FALSE))</f>
        <v>#N/A</v>
      </c>
      <c r="BI79" s="369"/>
      <c r="BJ79" s="369"/>
      <c r="BK79" s="369"/>
      <c r="BL79" s="369"/>
      <c r="BM79" s="369"/>
      <c r="BN79" s="369"/>
      <c r="BO79" s="371"/>
    </row>
    <row r="80" s="385" customFormat="true" ht="109.5" hidden="false" customHeight="true" outlineLevel="0" collapsed="false">
      <c r="A80" s="475" t="n">
        <v>69</v>
      </c>
      <c r="B80" s="476" t="str">
        <f aca="false">IF(基本情報入力シート!B108="","",基本情報入力シート!B108)</f>
        <v/>
      </c>
      <c r="C80" s="476"/>
      <c r="D80" s="476"/>
      <c r="E80" s="476"/>
      <c r="F80" s="476"/>
      <c r="G80" s="477" t="str">
        <f aca="false">IF(基本情報入力シート!L108="", "", 基本情報入力シート!L108)</f>
        <v/>
      </c>
      <c r="H80" s="477" t="str">
        <f aca="false">IF(基本情報入力シート!Q108="", "", 基本情報入力シート!Q108)</f>
        <v/>
      </c>
      <c r="I80" s="477" t="str">
        <f aca="false">IF(基本情報入力シート!V108="", "", 基本情報入力シート!V108)</f>
        <v/>
      </c>
      <c r="J80" s="477" t="str">
        <f aca="false">IF(基本情報入力シート!W108="", "", 基本情報入力シート!W108)</f>
        <v/>
      </c>
      <c r="K80" s="477" t="str">
        <f aca="false">IF(基本情報入力シート!Z108="", "", 基本情報入力シート!Z108)</f>
        <v/>
      </c>
      <c r="L80" s="478" t="str">
        <f aca="false">IF(基本情報入力シート!AF108=0, "",基本情報入力シート!AF108)</f>
        <v/>
      </c>
      <c r="M80" s="479" t="e">
        <f aca="false">IF(基本情報入力シート!AG108="","",基本情報入力シート!AG108)</f>
        <v>#N/A</v>
      </c>
      <c r="N80" s="480"/>
      <c r="O80" s="481" t="e">
        <f aca="false">IFERROR(VLOOKUP(K80,【参考】数式用!$A$2:$F$57,MATCH(N80,【参考】数式用!$C$3:$F$3,0)+2,0),"")))</f>
        <v>#N/A</v>
      </c>
      <c r="P80" s="482" t="s">
        <v>179</v>
      </c>
      <c r="Q80" s="483"/>
      <c r="R80" s="484" t="s">
        <v>180</v>
      </c>
      <c r="S80" s="483"/>
      <c r="T80" s="484" t="s">
        <v>268</v>
      </c>
      <c r="U80" s="483"/>
      <c r="V80" s="484" t="s">
        <v>180</v>
      </c>
      <c r="W80" s="483"/>
      <c r="X80" s="484" t="s">
        <v>181</v>
      </c>
      <c r="Y80" s="484" t="s">
        <v>269</v>
      </c>
      <c r="Z80" s="484" t="str">
        <f aca="false">IF(Q80&gt;=1,(U80*12+W80)-(Q80*12+S80)+1,"")</f>
        <v/>
      </c>
      <c r="AA80" s="485" t="s">
        <v>270</v>
      </c>
      <c r="AB80" s="486" t="str">
        <f aca="false">IFERROR(ROUNDDOWN(ROUND(L80*O80,0)*M80,0)*Z80,"")</f>
        <v/>
      </c>
      <c r="AC80" s="487" t="e">
        <f aca="false">IFERROR(ROUNDDOWN(ROUNDDOWN(ROUND(L80*VLOOKUP(K80,【参考】数式用!$A$4:$F$57,MATCH("処遇改善加算Ⅳ",【参考】数式用!$C$3:$F$3,0)+2,0),0)*M80,0)*Z80*0.5,0), "")),0),0),0))</f>
        <v>#N/A</v>
      </c>
      <c r="AD80" s="488"/>
      <c r="AE80" s="489"/>
      <c r="AF80" s="489"/>
      <c r="AG80" s="490"/>
      <c r="AH80" s="491"/>
      <c r="AI80" s="492"/>
      <c r="AJ80" s="492"/>
      <c r="AK80" s="493" t="e">
        <f aca="false">IF(AND(N80&lt;&gt;"", OR(U80&lt;&gt;8,W80&lt;&gt;5)),"！算定期間の終わりが令和８年５月になっていません。令和８年６月以降については別シートに記載してください。",
 IF(AND(AN80="加算対象外",N80&lt;&gt;""),"このサービスは、令和８年４月・５月は処遇改善加算の対象ではありません。記入しないでください。",""))</f>
        <v>#N/A</v>
      </c>
      <c r="AL80" s="494" t="e">
        <f aca="false">IF(OR(N80="",AN80="加算対象外"),"",IF(OR(AND(COUNTIF(AP80,"未入力")&gt;0,AD80=""),AND(COUNTIF(AQ80,"未入力")&gt;0,AE80=""),AND(COUNTIF(AN80:BE80,"AF列に色付け")&gt;0,AF80=""),AND(COUNTIF(AN80:BE80,"AG列に色付け")&gt;0,OR(AG80="",AG80=0)),AND(COUNTIF(AN80:BE80,"AH列に色付け")&gt;0,AH80=""),AND(COUNTIF(AN80:BE80,"AI列に色付け")&gt;0,AI80=""),AND(COUNTIF(AN80:BE80,"AJ列に色付け")&gt;0,AJ80="")),"！記入が必要な欄（オレンジ色のセル）に空欄があります。空欄を埋めてください。",""))</f>
        <v>#N/A</v>
      </c>
      <c r="AM80" s="495"/>
      <c r="AN80" s="496" t="e">
        <f aca="false">IFERROR(VLOOKUP(K80,【参考】数式用!$A$2:$N$57,14,FALSE),"")))</f>
        <v>#N/A</v>
      </c>
      <c r="AO80" s="496" t="e">
        <f aca="false">IF(AND(K80&lt;&gt;"",AN80="加算対象"),"N列に色付け","")</f>
        <v>#N/A</v>
      </c>
      <c r="AP80" s="239" t="e">
        <f aca="false">IF(AND(AC80&lt;&gt;0,AC80&lt;&gt;"",AN80="加算対象"),IF(AD80="○","入力済","未入力"),"")</f>
        <v>#N/A</v>
      </c>
      <c r="AQ80" s="239" t="str">
        <f aca="false">IF(AND(N80&lt;&gt;"", AE80="",AN80="加算対象"), "未入力", "入力済")</f>
        <v>入力済</v>
      </c>
      <c r="AR80" s="496" t="e">
        <f aca="false">IF(AND(N80&lt;&gt;"", N80&lt;&gt;"処遇改善加算Ⅳ",AN80="加算対象"),"AF列に色付け","")</f>
        <v>#N/A</v>
      </c>
      <c r="AS80" s="239" t="str">
        <f aca="false">IF(AND(N80&lt;&gt;"", N80&lt;&gt;"処遇改善加算Ⅳ", AF80=""), "未入力", "入力済")</f>
        <v>入力済</v>
      </c>
      <c r="AT80" s="239" t="str">
        <f aca="false">IF(OR(N80="処遇改善加算Ⅰ",N80="処遇改善加算Ⅱ"),"対象","")</f>
        <v/>
      </c>
      <c r="AU80" s="239" t="e">
        <f aca="false">IF(AND(AN80="加算対象",N80&lt;&gt;"処遇改善加算Ⅲ",N80&lt;&gt;"処遇改善加算Ⅳ", N80&lt;&gt;"", AT80&lt;&gt;"対象外"), 1,"")</f>
        <v>#N/A</v>
      </c>
      <c r="AV80" s="496" t="e">
        <f aca="false">IF(AND(AU80=1, OR(AG80=0,AG80=""),AN80="加算対象"),"AH列に色付け","")</f>
        <v>#N/A</v>
      </c>
      <c r="AW80" s="496" t="str">
        <f aca="false">IF(AND($AU80=1,$AV80="AH列に色付け",OR($AG80="",$AH80="")),"未入力",IF(AND($AU80=1,$AV80="",$AG80=""),"未入力","入力済"))</f>
        <v>入力済</v>
      </c>
      <c r="AX80" s="239" t="e">
        <f aca="false">IFERROR(VLOOKUP(K80,【参考】数式用!$AR$3:$AS$49,2, FALSE), "")))</f>
        <v>#N/A</v>
      </c>
      <c r="AY80" s="496" t="e">
        <f aca="false">IF(AND(AN80="加算対象",N80="処遇改善加算Ⅰ"),"AI列に色付け","")</f>
        <v>#N/A</v>
      </c>
      <c r="AZ80" s="496" t="str">
        <f aca="false">IF(AND(N80="処遇改善加算Ⅰ", AI80=""), "未入力","入力済")</f>
        <v>入力済</v>
      </c>
      <c r="BA80" s="239" t="e">
        <f aca="false">IFERROR(VLOOKUP(K80,【参考】数式用!$AX$3:$AY$56, 2, FALSE), "")))</f>
        <v>#N/A</v>
      </c>
      <c r="BB80" s="496" t="str">
        <f aca="false">IF(COUNTIF(AE80:AH80,"*令和８年度特例要件を*")&gt;0,"AJ列に色付け","")</f>
        <v/>
      </c>
      <c r="BC80" s="497" t="str">
        <f aca="false">IF(AND(COUNTIF(AE80:AH80,"*令和８年度特例要件を*")&gt;0,AJ80=""), "未入力","入力済")</f>
        <v>入力済</v>
      </c>
      <c r="BD80" s="496" t="str">
        <f aca="false">IF(BB80="AJ列に色付け","入力必要","")</f>
        <v/>
      </c>
      <c r="BE80" s="496" t="str">
        <f aca="false">G80</f>
        <v/>
      </c>
      <c r="BF80" s="369"/>
      <c r="BG80" s="369"/>
      <c r="BH80" s="500" t="e">
        <f aca="false">VLOOKUP(K80,【参考】数式用!$A$2:$O$57,15,FALSE))</f>
        <v>#N/A</v>
      </c>
      <c r="BI80" s="369"/>
      <c r="BJ80" s="369"/>
      <c r="BK80" s="369"/>
      <c r="BL80" s="369"/>
      <c r="BM80" s="369"/>
      <c r="BN80" s="369"/>
      <c r="BO80" s="371"/>
    </row>
    <row r="81" s="385" customFormat="true" ht="109.5" hidden="false" customHeight="true" outlineLevel="0" collapsed="false">
      <c r="A81" s="475" t="n">
        <v>70</v>
      </c>
      <c r="B81" s="476" t="str">
        <f aca="false">IF(基本情報入力シート!B109="","",基本情報入力シート!B109)</f>
        <v/>
      </c>
      <c r="C81" s="476"/>
      <c r="D81" s="476"/>
      <c r="E81" s="476"/>
      <c r="F81" s="476"/>
      <c r="G81" s="477" t="str">
        <f aca="false">IF(基本情報入力シート!L109="", "", 基本情報入力シート!L109)</f>
        <v/>
      </c>
      <c r="H81" s="477" t="str">
        <f aca="false">IF(基本情報入力シート!Q109="", "", 基本情報入力シート!Q109)</f>
        <v/>
      </c>
      <c r="I81" s="477" t="str">
        <f aca="false">IF(基本情報入力シート!V109="", "", 基本情報入力シート!V109)</f>
        <v/>
      </c>
      <c r="J81" s="477" t="str">
        <f aca="false">IF(基本情報入力シート!W109="", "", 基本情報入力シート!W109)</f>
        <v/>
      </c>
      <c r="K81" s="477" t="str">
        <f aca="false">IF(基本情報入力シート!Z109="", "", 基本情報入力シート!Z109)</f>
        <v/>
      </c>
      <c r="L81" s="478" t="str">
        <f aca="false">IF(基本情報入力シート!AF109=0, "",基本情報入力シート!AF109)</f>
        <v/>
      </c>
      <c r="M81" s="479" t="e">
        <f aca="false">IF(基本情報入力シート!AG109="","",基本情報入力シート!AG109)</f>
        <v>#N/A</v>
      </c>
      <c r="N81" s="480"/>
      <c r="O81" s="481" t="e">
        <f aca="false">IFERROR(VLOOKUP(K81,【参考】数式用!$A$2:$F$57,MATCH(N81,【参考】数式用!$C$3:$F$3,0)+2,0),"")))</f>
        <v>#N/A</v>
      </c>
      <c r="P81" s="482" t="s">
        <v>179</v>
      </c>
      <c r="Q81" s="483"/>
      <c r="R81" s="484" t="s">
        <v>180</v>
      </c>
      <c r="S81" s="483"/>
      <c r="T81" s="484" t="s">
        <v>268</v>
      </c>
      <c r="U81" s="483"/>
      <c r="V81" s="484" t="s">
        <v>180</v>
      </c>
      <c r="W81" s="483"/>
      <c r="X81" s="484" t="s">
        <v>181</v>
      </c>
      <c r="Y81" s="484" t="s">
        <v>269</v>
      </c>
      <c r="Z81" s="484" t="str">
        <f aca="false">IF(Q81&gt;=1,(U81*12+W81)-(Q81*12+S81)+1,"")</f>
        <v/>
      </c>
      <c r="AA81" s="485" t="s">
        <v>270</v>
      </c>
      <c r="AB81" s="486" t="str">
        <f aca="false">IFERROR(ROUNDDOWN(ROUND(L81*O81,0)*M81,0)*Z81,"")</f>
        <v/>
      </c>
      <c r="AC81" s="487" t="e">
        <f aca="false">IFERROR(ROUNDDOWN(ROUNDDOWN(ROUND(L81*VLOOKUP(K81,【参考】数式用!$A$4:$F$57,MATCH("処遇改善加算Ⅳ",【参考】数式用!$C$3:$F$3,0)+2,0),0)*M81,0)*Z81*0.5,0), "")),0),0),0))</f>
        <v>#N/A</v>
      </c>
      <c r="AD81" s="488"/>
      <c r="AE81" s="489"/>
      <c r="AF81" s="489"/>
      <c r="AG81" s="490"/>
      <c r="AH81" s="491"/>
      <c r="AI81" s="492"/>
      <c r="AJ81" s="492"/>
      <c r="AK81" s="493" t="e">
        <f aca="false">IF(AND(N81&lt;&gt;"", OR(U81&lt;&gt;8,W81&lt;&gt;5)),"！算定期間の終わりが令和８年５月になっていません。令和８年６月以降については別シートに記載してください。",
 IF(AND(AN81="加算対象外",N81&lt;&gt;""),"このサービスは、令和８年４月・５月は処遇改善加算の対象ではありません。記入しないでください。",""))</f>
        <v>#N/A</v>
      </c>
      <c r="AL81" s="494" t="e">
        <f aca="false">IF(OR(N81="",AN81="加算対象外"),"",IF(OR(AND(COUNTIF(AP81,"未入力")&gt;0,AD81=""),AND(COUNTIF(AQ81,"未入力")&gt;0,AE81=""),AND(COUNTIF(AN81:BE81,"AF列に色付け")&gt;0,AF81=""),AND(COUNTIF(AN81:BE81,"AG列に色付け")&gt;0,OR(AG81="",AG81=0)),AND(COUNTIF(AN81:BE81,"AH列に色付け")&gt;0,AH81=""),AND(COUNTIF(AN81:BE81,"AI列に色付け")&gt;0,AI81=""),AND(COUNTIF(AN81:BE81,"AJ列に色付け")&gt;0,AJ81="")),"！記入が必要な欄（オレンジ色のセル）に空欄があります。空欄を埋めてください。",""))</f>
        <v>#N/A</v>
      </c>
      <c r="AM81" s="495"/>
      <c r="AN81" s="496" t="e">
        <f aca="false">IFERROR(VLOOKUP(K81,【参考】数式用!$A$2:$N$57,14,FALSE),"")))</f>
        <v>#N/A</v>
      </c>
      <c r="AO81" s="496" t="e">
        <f aca="false">IF(AND(K81&lt;&gt;"",AN81="加算対象"),"N列に色付け","")</f>
        <v>#N/A</v>
      </c>
      <c r="AP81" s="239" t="e">
        <f aca="false">IF(AND(AC81&lt;&gt;0,AC81&lt;&gt;"",AN81="加算対象"),IF(AD81="○","入力済","未入力"),"")</f>
        <v>#N/A</v>
      </c>
      <c r="AQ81" s="239" t="str">
        <f aca="false">IF(AND(N81&lt;&gt;"", AE81="",AN81="加算対象"), "未入力", "入力済")</f>
        <v>入力済</v>
      </c>
      <c r="AR81" s="496" t="e">
        <f aca="false">IF(AND(N81&lt;&gt;"", N81&lt;&gt;"処遇改善加算Ⅳ",AN81="加算対象"),"AF列に色付け","")</f>
        <v>#N/A</v>
      </c>
      <c r="AS81" s="239" t="str">
        <f aca="false">IF(AND(N81&lt;&gt;"", N81&lt;&gt;"処遇改善加算Ⅳ", AF81=""), "未入力", "入力済")</f>
        <v>入力済</v>
      </c>
      <c r="AT81" s="239" t="str">
        <f aca="false">IF(OR(N81="処遇改善加算Ⅰ",N81="処遇改善加算Ⅱ"),"対象","")</f>
        <v/>
      </c>
      <c r="AU81" s="239" t="e">
        <f aca="false">IF(AND(AN81="加算対象",N81&lt;&gt;"処遇改善加算Ⅲ",N81&lt;&gt;"処遇改善加算Ⅳ", N81&lt;&gt;"", AT81&lt;&gt;"対象外"), 1,"")</f>
        <v>#N/A</v>
      </c>
      <c r="AV81" s="496" t="e">
        <f aca="false">IF(AND(AU81=1, OR(AG81=0,AG81=""),AN81="加算対象"),"AH列に色付け","")</f>
        <v>#N/A</v>
      </c>
      <c r="AW81" s="496" t="str">
        <f aca="false">IF(AND($AU81=1,$AV81="AH列に色付け",OR($AG81="",$AH81="")),"未入力",IF(AND($AU81=1,$AV81="",$AG81=""),"未入力","入力済"))</f>
        <v>入力済</v>
      </c>
      <c r="AX81" s="239" t="e">
        <f aca="false">IFERROR(VLOOKUP(K81,【参考】数式用!$AR$3:$AS$49,2, FALSE), "")))</f>
        <v>#N/A</v>
      </c>
      <c r="AY81" s="496" t="e">
        <f aca="false">IF(AND(AN81="加算対象",N81="処遇改善加算Ⅰ"),"AI列に色付け","")</f>
        <v>#N/A</v>
      </c>
      <c r="AZ81" s="496" t="str">
        <f aca="false">IF(AND(N81="処遇改善加算Ⅰ", AI81=""), "未入力","入力済")</f>
        <v>入力済</v>
      </c>
      <c r="BA81" s="239" t="e">
        <f aca="false">IFERROR(VLOOKUP(K81,【参考】数式用!$AX$3:$AY$56, 2, FALSE), "")))</f>
        <v>#N/A</v>
      </c>
      <c r="BB81" s="496" t="str">
        <f aca="false">IF(COUNTIF(AE81:AH81,"*令和８年度特例要件を*")&gt;0,"AJ列に色付け","")</f>
        <v/>
      </c>
      <c r="BC81" s="497" t="str">
        <f aca="false">IF(AND(COUNTIF(AE81:AH81,"*令和８年度特例要件を*")&gt;0,AJ81=""), "未入力","入力済")</f>
        <v>入力済</v>
      </c>
      <c r="BD81" s="496" t="str">
        <f aca="false">IF(BB81="AJ列に色付け","入力必要","")</f>
        <v/>
      </c>
      <c r="BE81" s="496" t="str">
        <f aca="false">G81</f>
        <v/>
      </c>
      <c r="BF81" s="369"/>
      <c r="BG81" s="369"/>
      <c r="BH81" s="500" t="e">
        <f aca="false">VLOOKUP(K81,【参考】数式用!$A$2:$O$57,15,FALSE))</f>
        <v>#N/A</v>
      </c>
      <c r="BI81" s="369"/>
      <c r="BJ81" s="369"/>
      <c r="BK81" s="369"/>
      <c r="BL81" s="369"/>
      <c r="BM81" s="369"/>
      <c r="BN81" s="369"/>
      <c r="BO81" s="371"/>
    </row>
    <row r="82" s="385" customFormat="true" ht="109.5" hidden="false" customHeight="true" outlineLevel="0" collapsed="false">
      <c r="A82" s="475" t="n">
        <v>71</v>
      </c>
      <c r="B82" s="476" t="str">
        <f aca="false">IF(基本情報入力シート!B110="","",基本情報入力シート!B110)</f>
        <v/>
      </c>
      <c r="C82" s="476"/>
      <c r="D82" s="476"/>
      <c r="E82" s="476"/>
      <c r="F82" s="476"/>
      <c r="G82" s="477" t="str">
        <f aca="false">IF(基本情報入力シート!L110="", "", 基本情報入力シート!L110)</f>
        <v/>
      </c>
      <c r="H82" s="477" t="str">
        <f aca="false">IF(基本情報入力シート!Q110="", "", 基本情報入力シート!Q110)</f>
        <v/>
      </c>
      <c r="I82" s="477" t="str">
        <f aca="false">IF(基本情報入力シート!V110="", "", 基本情報入力シート!V110)</f>
        <v/>
      </c>
      <c r="J82" s="477" t="str">
        <f aca="false">IF(基本情報入力シート!W110="", "", 基本情報入力シート!W110)</f>
        <v/>
      </c>
      <c r="K82" s="477" t="str">
        <f aca="false">IF(基本情報入力シート!Z110="", "", 基本情報入力シート!Z110)</f>
        <v/>
      </c>
      <c r="L82" s="478" t="str">
        <f aca="false">IF(基本情報入力シート!AF110=0, "",基本情報入力シート!AF110)</f>
        <v/>
      </c>
      <c r="M82" s="479" t="e">
        <f aca="false">IF(基本情報入力シート!AG110="","",基本情報入力シート!AG110)</f>
        <v>#N/A</v>
      </c>
      <c r="N82" s="480"/>
      <c r="O82" s="481" t="e">
        <f aca="false">IFERROR(VLOOKUP(K82,【参考】数式用!$A$2:$F$57,MATCH(N82,【参考】数式用!$C$3:$F$3,0)+2,0),"")))</f>
        <v>#N/A</v>
      </c>
      <c r="P82" s="482" t="s">
        <v>179</v>
      </c>
      <c r="Q82" s="483"/>
      <c r="R82" s="484" t="s">
        <v>180</v>
      </c>
      <c r="S82" s="483"/>
      <c r="T82" s="484" t="s">
        <v>268</v>
      </c>
      <c r="U82" s="483"/>
      <c r="V82" s="484" t="s">
        <v>180</v>
      </c>
      <c r="W82" s="483"/>
      <c r="X82" s="484" t="s">
        <v>181</v>
      </c>
      <c r="Y82" s="484" t="s">
        <v>269</v>
      </c>
      <c r="Z82" s="484" t="str">
        <f aca="false">IF(Q82&gt;=1,(U82*12+W82)-(Q82*12+S82)+1,"")</f>
        <v/>
      </c>
      <c r="AA82" s="485" t="s">
        <v>270</v>
      </c>
      <c r="AB82" s="486" t="str">
        <f aca="false">IFERROR(ROUNDDOWN(ROUND(L82*O82,0)*M82,0)*Z82,"")</f>
        <v/>
      </c>
      <c r="AC82" s="487" t="e">
        <f aca="false">IFERROR(ROUNDDOWN(ROUNDDOWN(ROUND(L82*VLOOKUP(K82,【参考】数式用!$A$4:$F$57,MATCH("処遇改善加算Ⅳ",【参考】数式用!$C$3:$F$3,0)+2,0),0)*M82,0)*Z82*0.5,0), "")),0),0),0))</f>
        <v>#N/A</v>
      </c>
      <c r="AD82" s="488"/>
      <c r="AE82" s="489"/>
      <c r="AF82" s="489"/>
      <c r="AG82" s="490"/>
      <c r="AH82" s="491"/>
      <c r="AI82" s="492"/>
      <c r="AJ82" s="492"/>
      <c r="AK82" s="493" t="e">
        <f aca="false">IF(AND(N82&lt;&gt;"", OR(U82&lt;&gt;8,W82&lt;&gt;5)),"！算定期間の終わりが令和８年５月になっていません。令和８年６月以降については別シートに記載してください。",
 IF(AND(AN82="加算対象外",N82&lt;&gt;""),"このサービスは、令和８年４月・５月は処遇改善加算の対象ではありません。記入しないでください。",""))</f>
        <v>#N/A</v>
      </c>
      <c r="AL82" s="494" t="e">
        <f aca="false">IF(OR(N82="",AN82="加算対象外"),"",IF(OR(AND(COUNTIF(AP82,"未入力")&gt;0,AD82=""),AND(COUNTIF(AQ82,"未入力")&gt;0,AE82=""),AND(COUNTIF(AN82:BE82,"AF列に色付け")&gt;0,AF82=""),AND(COUNTIF(AN82:BE82,"AG列に色付け")&gt;0,OR(AG82="",AG82=0)),AND(COUNTIF(AN82:BE82,"AH列に色付け")&gt;0,AH82=""),AND(COUNTIF(AN82:BE82,"AI列に色付け")&gt;0,AI82=""),AND(COUNTIF(AN82:BE82,"AJ列に色付け")&gt;0,AJ82="")),"！記入が必要な欄（オレンジ色のセル）に空欄があります。空欄を埋めてください。",""))</f>
        <v>#N/A</v>
      </c>
      <c r="AM82" s="495"/>
      <c r="AN82" s="496" t="e">
        <f aca="false">IFERROR(VLOOKUP(K82,【参考】数式用!$A$2:$N$57,14,FALSE),"")))</f>
        <v>#N/A</v>
      </c>
      <c r="AO82" s="496" t="e">
        <f aca="false">IF(AND(K82&lt;&gt;"",AN82="加算対象"),"N列に色付け","")</f>
        <v>#N/A</v>
      </c>
      <c r="AP82" s="239" t="e">
        <f aca="false">IF(AND(AC82&lt;&gt;0,AC82&lt;&gt;"",AN82="加算対象"),IF(AD82="○","入力済","未入力"),"")</f>
        <v>#N/A</v>
      </c>
      <c r="AQ82" s="239" t="str">
        <f aca="false">IF(AND(N82&lt;&gt;"", AE82="",AN82="加算対象"), "未入力", "入力済")</f>
        <v>入力済</v>
      </c>
      <c r="AR82" s="496" t="e">
        <f aca="false">IF(AND(N82&lt;&gt;"", N82&lt;&gt;"処遇改善加算Ⅳ",AN82="加算対象"),"AF列に色付け","")</f>
        <v>#N/A</v>
      </c>
      <c r="AS82" s="239" t="str">
        <f aca="false">IF(AND(N82&lt;&gt;"", N82&lt;&gt;"処遇改善加算Ⅳ", AF82=""), "未入力", "入力済")</f>
        <v>入力済</v>
      </c>
      <c r="AT82" s="239" t="str">
        <f aca="false">IF(OR(N82="処遇改善加算Ⅰ",N82="処遇改善加算Ⅱ"),"対象","")</f>
        <v/>
      </c>
      <c r="AU82" s="239" t="e">
        <f aca="false">IF(AND(AN82="加算対象",N82&lt;&gt;"処遇改善加算Ⅲ",N82&lt;&gt;"処遇改善加算Ⅳ", N82&lt;&gt;"", AT82&lt;&gt;"対象外"), 1,"")</f>
        <v>#N/A</v>
      </c>
      <c r="AV82" s="496" t="e">
        <f aca="false">IF(AND(AU82=1, OR(AG82=0,AG82=""),AN82="加算対象"),"AH列に色付け","")</f>
        <v>#N/A</v>
      </c>
      <c r="AW82" s="496" t="str">
        <f aca="false">IF(AND($AU82=1,$AV82="AH列に色付け",OR($AG82="",$AH82="")),"未入力",IF(AND($AU82=1,$AV82="",$AG82=""),"未入力","入力済"))</f>
        <v>入力済</v>
      </c>
      <c r="AX82" s="239" t="e">
        <f aca="false">IFERROR(VLOOKUP(K82,【参考】数式用!$AR$3:$AS$49,2, FALSE), "")))</f>
        <v>#N/A</v>
      </c>
      <c r="AY82" s="496" t="e">
        <f aca="false">IF(AND(AN82="加算対象",N82="処遇改善加算Ⅰ"),"AI列に色付け","")</f>
        <v>#N/A</v>
      </c>
      <c r="AZ82" s="496" t="str">
        <f aca="false">IF(AND(N82="処遇改善加算Ⅰ", AI82=""), "未入力","入力済")</f>
        <v>入力済</v>
      </c>
      <c r="BA82" s="239" t="e">
        <f aca="false">IFERROR(VLOOKUP(K82,【参考】数式用!$AX$3:$AY$56, 2, FALSE), "")))</f>
        <v>#N/A</v>
      </c>
      <c r="BB82" s="496" t="str">
        <f aca="false">IF(COUNTIF(AE82:AH82,"*令和８年度特例要件を*")&gt;0,"AJ列に色付け","")</f>
        <v/>
      </c>
      <c r="BC82" s="497" t="str">
        <f aca="false">IF(AND(COUNTIF(AE82:AH82,"*令和８年度特例要件を*")&gt;0,AJ82=""), "未入力","入力済")</f>
        <v>入力済</v>
      </c>
      <c r="BD82" s="496" t="str">
        <f aca="false">IF(BB82="AJ列に色付け","入力必要","")</f>
        <v/>
      </c>
      <c r="BE82" s="496" t="str">
        <f aca="false">G82</f>
        <v/>
      </c>
      <c r="BF82" s="369"/>
      <c r="BG82" s="369"/>
      <c r="BH82" s="500" t="e">
        <f aca="false">VLOOKUP(K82,【参考】数式用!$A$2:$O$57,15,FALSE))</f>
        <v>#N/A</v>
      </c>
      <c r="BI82" s="369"/>
      <c r="BJ82" s="369"/>
      <c r="BK82" s="369"/>
      <c r="BL82" s="369"/>
      <c r="BM82" s="369"/>
      <c r="BN82" s="369"/>
      <c r="BO82" s="371"/>
    </row>
    <row r="83" s="385" customFormat="true" ht="109.5" hidden="false" customHeight="true" outlineLevel="0" collapsed="false">
      <c r="A83" s="475" t="n">
        <v>72</v>
      </c>
      <c r="B83" s="476" t="str">
        <f aca="false">IF(基本情報入力シート!B111="","",基本情報入力シート!B111)</f>
        <v/>
      </c>
      <c r="C83" s="476"/>
      <c r="D83" s="476"/>
      <c r="E83" s="476"/>
      <c r="F83" s="476"/>
      <c r="G83" s="477" t="str">
        <f aca="false">IF(基本情報入力シート!L111="", "", 基本情報入力シート!L111)</f>
        <v/>
      </c>
      <c r="H83" s="477" t="str">
        <f aca="false">IF(基本情報入力シート!Q111="", "", 基本情報入力シート!Q111)</f>
        <v/>
      </c>
      <c r="I83" s="477" t="str">
        <f aca="false">IF(基本情報入力シート!V111="", "", 基本情報入力シート!V111)</f>
        <v/>
      </c>
      <c r="J83" s="477" t="str">
        <f aca="false">IF(基本情報入力シート!W111="", "", 基本情報入力シート!W111)</f>
        <v/>
      </c>
      <c r="K83" s="477" t="str">
        <f aca="false">IF(基本情報入力シート!Z111="", "", 基本情報入力シート!Z111)</f>
        <v/>
      </c>
      <c r="L83" s="478" t="str">
        <f aca="false">IF(基本情報入力シート!AF111=0, "",基本情報入力シート!AF111)</f>
        <v/>
      </c>
      <c r="M83" s="479" t="e">
        <f aca="false">IF(基本情報入力シート!AG111="","",基本情報入力シート!AG111)</f>
        <v>#N/A</v>
      </c>
      <c r="N83" s="480"/>
      <c r="O83" s="481" t="e">
        <f aca="false">IFERROR(VLOOKUP(K83,【参考】数式用!$A$2:$F$57,MATCH(N83,【参考】数式用!$C$3:$F$3,0)+2,0),"")))</f>
        <v>#N/A</v>
      </c>
      <c r="P83" s="482" t="s">
        <v>179</v>
      </c>
      <c r="Q83" s="483"/>
      <c r="R83" s="484" t="s">
        <v>180</v>
      </c>
      <c r="S83" s="483"/>
      <c r="T83" s="484" t="s">
        <v>268</v>
      </c>
      <c r="U83" s="483"/>
      <c r="V83" s="484" t="s">
        <v>180</v>
      </c>
      <c r="W83" s="483"/>
      <c r="X83" s="484" t="s">
        <v>181</v>
      </c>
      <c r="Y83" s="484" t="s">
        <v>269</v>
      </c>
      <c r="Z83" s="484" t="str">
        <f aca="false">IF(Q83&gt;=1,(U83*12+W83)-(Q83*12+S83)+1,"")</f>
        <v/>
      </c>
      <c r="AA83" s="485" t="s">
        <v>270</v>
      </c>
      <c r="AB83" s="486" t="str">
        <f aca="false">IFERROR(ROUNDDOWN(ROUND(L83*O83,0)*M83,0)*Z83,"")</f>
        <v/>
      </c>
      <c r="AC83" s="487" t="e">
        <f aca="false">IFERROR(ROUNDDOWN(ROUNDDOWN(ROUND(L83*VLOOKUP(K83,【参考】数式用!$A$4:$F$57,MATCH("処遇改善加算Ⅳ",【参考】数式用!$C$3:$F$3,0)+2,0),0)*M83,0)*Z83*0.5,0), "")),0),0),0))</f>
        <v>#N/A</v>
      </c>
      <c r="AD83" s="488"/>
      <c r="AE83" s="489"/>
      <c r="AF83" s="489"/>
      <c r="AG83" s="490"/>
      <c r="AH83" s="491"/>
      <c r="AI83" s="492"/>
      <c r="AJ83" s="492"/>
      <c r="AK83" s="493" t="e">
        <f aca="false">IF(AND(N83&lt;&gt;"", OR(U83&lt;&gt;8,W83&lt;&gt;5)),"！算定期間の終わりが令和８年５月になっていません。令和８年６月以降については別シートに記載してください。",
 IF(AND(AN83="加算対象外",N83&lt;&gt;""),"このサービスは、令和８年４月・５月は処遇改善加算の対象ではありません。記入しないでください。",""))</f>
        <v>#N/A</v>
      </c>
      <c r="AL83" s="494" t="e">
        <f aca="false">IF(OR(N83="",AN83="加算対象外"),"",IF(OR(AND(COUNTIF(AP83,"未入力")&gt;0,AD83=""),AND(COUNTIF(AQ83,"未入力")&gt;0,AE83=""),AND(COUNTIF(AN83:BE83,"AF列に色付け")&gt;0,AF83=""),AND(COUNTIF(AN83:BE83,"AG列に色付け")&gt;0,OR(AG83="",AG83=0)),AND(COUNTIF(AN83:BE83,"AH列に色付け")&gt;0,AH83=""),AND(COUNTIF(AN83:BE83,"AI列に色付け")&gt;0,AI83=""),AND(COUNTIF(AN83:BE83,"AJ列に色付け")&gt;0,AJ83="")),"！記入が必要な欄（オレンジ色のセル）に空欄があります。空欄を埋めてください。",""))</f>
        <v>#N/A</v>
      </c>
      <c r="AM83" s="495"/>
      <c r="AN83" s="496" t="e">
        <f aca="false">IFERROR(VLOOKUP(K83,【参考】数式用!$A$2:$N$57,14,FALSE),"")))</f>
        <v>#N/A</v>
      </c>
      <c r="AO83" s="496" t="e">
        <f aca="false">IF(AND(K83&lt;&gt;"",AN83="加算対象"),"N列に色付け","")</f>
        <v>#N/A</v>
      </c>
      <c r="AP83" s="239" t="e">
        <f aca="false">IF(AND(AC83&lt;&gt;0,AC83&lt;&gt;"",AN83="加算対象"),IF(AD83="○","入力済","未入力"),"")</f>
        <v>#N/A</v>
      </c>
      <c r="AQ83" s="239" t="str">
        <f aca="false">IF(AND(N83&lt;&gt;"", AE83="",AN83="加算対象"), "未入力", "入力済")</f>
        <v>入力済</v>
      </c>
      <c r="AR83" s="496" t="e">
        <f aca="false">IF(AND(N83&lt;&gt;"", N83&lt;&gt;"処遇改善加算Ⅳ",AN83="加算対象"),"AF列に色付け","")</f>
        <v>#N/A</v>
      </c>
      <c r="AS83" s="239" t="str">
        <f aca="false">IF(AND(N83&lt;&gt;"", N83&lt;&gt;"処遇改善加算Ⅳ", AF83=""), "未入力", "入力済")</f>
        <v>入力済</v>
      </c>
      <c r="AT83" s="239" t="str">
        <f aca="false">IF(OR(N83="処遇改善加算Ⅰ",N83="処遇改善加算Ⅱ"),"対象","")</f>
        <v/>
      </c>
      <c r="AU83" s="239" t="e">
        <f aca="false">IF(AND(AN83="加算対象",N83&lt;&gt;"処遇改善加算Ⅲ",N83&lt;&gt;"処遇改善加算Ⅳ", N83&lt;&gt;"", AT83&lt;&gt;"対象外"), 1,"")</f>
        <v>#N/A</v>
      </c>
      <c r="AV83" s="496" t="e">
        <f aca="false">IF(AND(AU83=1, OR(AG83=0,AG83=""),AN83="加算対象"),"AH列に色付け","")</f>
        <v>#N/A</v>
      </c>
      <c r="AW83" s="496" t="str">
        <f aca="false">IF(AND($AU83=1,$AV83="AH列に色付け",OR($AG83="",$AH83="")),"未入力",IF(AND($AU83=1,$AV83="",$AG83=""),"未入力","入力済"))</f>
        <v>入力済</v>
      </c>
      <c r="AX83" s="239" t="e">
        <f aca="false">IFERROR(VLOOKUP(K83,【参考】数式用!$AR$3:$AS$49,2, FALSE), "")))</f>
        <v>#N/A</v>
      </c>
      <c r="AY83" s="496" t="e">
        <f aca="false">IF(AND(AN83="加算対象",N83="処遇改善加算Ⅰ"),"AI列に色付け","")</f>
        <v>#N/A</v>
      </c>
      <c r="AZ83" s="496" t="str">
        <f aca="false">IF(AND(N83="処遇改善加算Ⅰ", AI83=""), "未入力","入力済")</f>
        <v>入力済</v>
      </c>
      <c r="BA83" s="239" t="e">
        <f aca="false">IFERROR(VLOOKUP(K83,【参考】数式用!$AX$3:$AY$56, 2, FALSE), "")))</f>
        <v>#N/A</v>
      </c>
      <c r="BB83" s="496" t="str">
        <f aca="false">IF(COUNTIF(AE83:AH83,"*令和８年度特例要件を*")&gt;0,"AJ列に色付け","")</f>
        <v/>
      </c>
      <c r="BC83" s="497" t="str">
        <f aca="false">IF(AND(COUNTIF(AE83:AH83,"*令和８年度特例要件を*")&gt;0,AJ83=""), "未入力","入力済")</f>
        <v>入力済</v>
      </c>
      <c r="BD83" s="496" t="str">
        <f aca="false">IF(BB83="AJ列に色付け","入力必要","")</f>
        <v/>
      </c>
      <c r="BE83" s="496" t="str">
        <f aca="false">G83</f>
        <v/>
      </c>
      <c r="BF83" s="369"/>
      <c r="BG83" s="369"/>
      <c r="BH83" s="500" t="e">
        <f aca="false">VLOOKUP(K83,【参考】数式用!$A$2:$O$57,15,FALSE))</f>
        <v>#N/A</v>
      </c>
      <c r="BI83" s="369"/>
      <c r="BJ83" s="369"/>
      <c r="BK83" s="369"/>
      <c r="BL83" s="369"/>
      <c r="BM83" s="369"/>
      <c r="BN83" s="369"/>
      <c r="BO83" s="371"/>
    </row>
    <row r="84" s="385" customFormat="true" ht="109.5" hidden="false" customHeight="true" outlineLevel="0" collapsed="false">
      <c r="A84" s="475" t="n">
        <v>73</v>
      </c>
      <c r="B84" s="476" t="str">
        <f aca="false">IF(基本情報入力シート!B112="","",基本情報入力シート!B112)</f>
        <v/>
      </c>
      <c r="C84" s="476"/>
      <c r="D84" s="476"/>
      <c r="E84" s="476"/>
      <c r="F84" s="476"/>
      <c r="G84" s="477" t="str">
        <f aca="false">IF(基本情報入力シート!L112="", "", 基本情報入力シート!L112)</f>
        <v/>
      </c>
      <c r="H84" s="477" t="str">
        <f aca="false">IF(基本情報入力シート!Q112="", "", 基本情報入力シート!Q112)</f>
        <v/>
      </c>
      <c r="I84" s="477" t="str">
        <f aca="false">IF(基本情報入力シート!V112="", "", 基本情報入力シート!V112)</f>
        <v/>
      </c>
      <c r="J84" s="477" t="str">
        <f aca="false">IF(基本情報入力シート!W112="", "", 基本情報入力シート!W112)</f>
        <v/>
      </c>
      <c r="K84" s="477" t="str">
        <f aca="false">IF(基本情報入力シート!Z112="", "", 基本情報入力シート!Z112)</f>
        <v/>
      </c>
      <c r="L84" s="478" t="str">
        <f aca="false">IF(基本情報入力シート!AF112=0, "",基本情報入力シート!AF112)</f>
        <v/>
      </c>
      <c r="M84" s="479" t="e">
        <f aca="false">IF(基本情報入力シート!AG112="","",基本情報入力シート!AG112)</f>
        <v>#N/A</v>
      </c>
      <c r="N84" s="480"/>
      <c r="O84" s="481" t="e">
        <f aca="false">IFERROR(VLOOKUP(K84,【参考】数式用!$A$2:$F$57,MATCH(N84,【参考】数式用!$C$3:$F$3,0)+2,0),"")))</f>
        <v>#N/A</v>
      </c>
      <c r="P84" s="482" t="s">
        <v>179</v>
      </c>
      <c r="Q84" s="483"/>
      <c r="R84" s="484" t="s">
        <v>180</v>
      </c>
      <c r="S84" s="483"/>
      <c r="T84" s="484" t="s">
        <v>268</v>
      </c>
      <c r="U84" s="483"/>
      <c r="V84" s="484" t="s">
        <v>180</v>
      </c>
      <c r="W84" s="483"/>
      <c r="X84" s="484" t="s">
        <v>181</v>
      </c>
      <c r="Y84" s="484" t="s">
        <v>269</v>
      </c>
      <c r="Z84" s="484" t="str">
        <f aca="false">IF(Q84&gt;=1,(U84*12+W84)-(Q84*12+S84)+1,"")</f>
        <v/>
      </c>
      <c r="AA84" s="485" t="s">
        <v>270</v>
      </c>
      <c r="AB84" s="486" t="str">
        <f aca="false">IFERROR(ROUNDDOWN(ROUND(L84*O84,0)*M84,0)*Z84,"")</f>
        <v/>
      </c>
      <c r="AC84" s="487" t="e">
        <f aca="false">IFERROR(ROUNDDOWN(ROUNDDOWN(ROUND(L84*VLOOKUP(K84,【参考】数式用!$A$4:$F$57,MATCH("処遇改善加算Ⅳ",【参考】数式用!$C$3:$F$3,0)+2,0),0)*M84,0)*Z84*0.5,0), "")),0),0),0))</f>
        <v>#N/A</v>
      </c>
      <c r="AD84" s="488"/>
      <c r="AE84" s="489"/>
      <c r="AF84" s="489"/>
      <c r="AG84" s="490"/>
      <c r="AH84" s="491"/>
      <c r="AI84" s="492"/>
      <c r="AJ84" s="492"/>
      <c r="AK84" s="493" t="e">
        <f aca="false">IF(AND(N84&lt;&gt;"", OR(U84&lt;&gt;8,W84&lt;&gt;5)),"！算定期間の終わりが令和８年５月になっていません。令和８年６月以降については別シートに記載してください。",
 IF(AND(AN84="加算対象外",N84&lt;&gt;""),"このサービスは、令和８年４月・５月は処遇改善加算の対象ではありません。記入しないでください。",""))</f>
        <v>#N/A</v>
      </c>
      <c r="AL84" s="494" t="e">
        <f aca="false">IF(OR(N84="",AN84="加算対象外"),"",IF(OR(AND(COUNTIF(AP84,"未入力")&gt;0,AD84=""),AND(COUNTIF(AQ84,"未入力")&gt;0,AE84=""),AND(COUNTIF(AN84:BE84,"AF列に色付け")&gt;0,AF84=""),AND(COUNTIF(AN84:BE84,"AG列に色付け")&gt;0,OR(AG84="",AG84=0)),AND(COUNTIF(AN84:BE84,"AH列に色付け")&gt;0,AH84=""),AND(COUNTIF(AN84:BE84,"AI列に色付け")&gt;0,AI84=""),AND(COUNTIF(AN84:BE84,"AJ列に色付け")&gt;0,AJ84="")),"！記入が必要な欄（オレンジ色のセル）に空欄があります。空欄を埋めてください。",""))</f>
        <v>#N/A</v>
      </c>
      <c r="AM84" s="495"/>
      <c r="AN84" s="496" t="e">
        <f aca="false">IFERROR(VLOOKUP(K84,【参考】数式用!$A$2:$N$57,14,FALSE),"")))</f>
        <v>#N/A</v>
      </c>
      <c r="AO84" s="496" t="e">
        <f aca="false">IF(AND(K84&lt;&gt;"",AN84="加算対象"),"N列に色付け","")</f>
        <v>#N/A</v>
      </c>
      <c r="AP84" s="239" t="e">
        <f aca="false">IF(AND(AC84&lt;&gt;0,AC84&lt;&gt;"",AN84="加算対象"),IF(AD84="○","入力済","未入力"),"")</f>
        <v>#N/A</v>
      </c>
      <c r="AQ84" s="239" t="str">
        <f aca="false">IF(AND(N84&lt;&gt;"", AE84="",AN84="加算対象"), "未入力", "入力済")</f>
        <v>入力済</v>
      </c>
      <c r="AR84" s="496" t="e">
        <f aca="false">IF(AND(N84&lt;&gt;"", N84&lt;&gt;"処遇改善加算Ⅳ",AN84="加算対象"),"AF列に色付け","")</f>
        <v>#N/A</v>
      </c>
      <c r="AS84" s="239" t="str">
        <f aca="false">IF(AND(N84&lt;&gt;"", N84&lt;&gt;"処遇改善加算Ⅳ", AF84=""), "未入力", "入力済")</f>
        <v>入力済</v>
      </c>
      <c r="AT84" s="239" t="str">
        <f aca="false">IF(OR(N84="処遇改善加算Ⅰ",N84="処遇改善加算Ⅱ"),"対象","")</f>
        <v/>
      </c>
      <c r="AU84" s="239" t="e">
        <f aca="false">IF(AND(AN84="加算対象",N84&lt;&gt;"処遇改善加算Ⅲ",N84&lt;&gt;"処遇改善加算Ⅳ", N84&lt;&gt;"", AT84&lt;&gt;"対象外"), 1,"")</f>
        <v>#N/A</v>
      </c>
      <c r="AV84" s="496" t="e">
        <f aca="false">IF(AND(AU84=1, OR(AG84=0,AG84=""),AN84="加算対象"),"AH列に色付け","")</f>
        <v>#N/A</v>
      </c>
      <c r="AW84" s="496" t="str">
        <f aca="false">IF(AND($AU84=1,$AV84="AH列に色付け",OR($AG84="",$AH84="")),"未入力",IF(AND($AU84=1,$AV84="",$AG84=""),"未入力","入力済"))</f>
        <v>入力済</v>
      </c>
      <c r="AX84" s="239" t="e">
        <f aca="false">IFERROR(VLOOKUP(K84,【参考】数式用!$AR$3:$AS$49,2, FALSE), "")))</f>
        <v>#N/A</v>
      </c>
      <c r="AY84" s="496" t="e">
        <f aca="false">IF(AND(AN84="加算対象",N84="処遇改善加算Ⅰ"),"AI列に色付け","")</f>
        <v>#N/A</v>
      </c>
      <c r="AZ84" s="496" t="str">
        <f aca="false">IF(AND(N84="処遇改善加算Ⅰ", AI84=""), "未入力","入力済")</f>
        <v>入力済</v>
      </c>
      <c r="BA84" s="239" t="e">
        <f aca="false">IFERROR(VLOOKUP(K84,【参考】数式用!$AX$3:$AY$56, 2, FALSE), "")))</f>
        <v>#N/A</v>
      </c>
      <c r="BB84" s="496" t="str">
        <f aca="false">IF(COUNTIF(AE84:AH84,"*令和８年度特例要件を*")&gt;0,"AJ列に色付け","")</f>
        <v/>
      </c>
      <c r="BC84" s="497" t="str">
        <f aca="false">IF(AND(COUNTIF(AE84:AH84,"*令和８年度特例要件を*")&gt;0,AJ84=""), "未入力","入力済")</f>
        <v>入力済</v>
      </c>
      <c r="BD84" s="496" t="str">
        <f aca="false">IF(BB84="AJ列に色付け","入力必要","")</f>
        <v/>
      </c>
      <c r="BE84" s="496" t="str">
        <f aca="false">G84</f>
        <v/>
      </c>
      <c r="BF84" s="369"/>
      <c r="BG84" s="369"/>
      <c r="BH84" s="500" t="e">
        <f aca="false">VLOOKUP(K84,【参考】数式用!$A$2:$O$57,15,FALSE))</f>
        <v>#N/A</v>
      </c>
      <c r="BI84" s="369"/>
      <c r="BJ84" s="369"/>
      <c r="BK84" s="369"/>
      <c r="BL84" s="369"/>
      <c r="BM84" s="369"/>
      <c r="BN84" s="369"/>
      <c r="BO84" s="371"/>
    </row>
    <row r="85" s="385" customFormat="true" ht="109.5" hidden="false" customHeight="true" outlineLevel="0" collapsed="false">
      <c r="A85" s="475" t="n">
        <v>74</v>
      </c>
      <c r="B85" s="476" t="str">
        <f aca="false">IF(基本情報入力シート!B113="","",基本情報入力シート!B113)</f>
        <v/>
      </c>
      <c r="C85" s="476"/>
      <c r="D85" s="476"/>
      <c r="E85" s="476"/>
      <c r="F85" s="476"/>
      <c r="G85" s="477" t="str">
        <f aca="false">IF(基本情報入力シート!L113="", "", 基本情報入力シート!L113)</f>
        <v/>
      </c>
      <c r="H85" s="477" t="str">
        <f aca="false">IF(基本情報入力シート!Q113="", "", 基本情報入力シート!Q113)</f>
        <v/>
      </c>
      <c r="I85" s="477" t="str">
        <f aca="false">IF(基本情報入力シート!V113="", "", 基本情報入力シート!V113)</f>
        <v/>
      </c>
      <c r="J85" s="477" t="str">
        <f aca="false">IF(基本情報入力シート!W113="", "", 基本情報入力シート!W113)</f>
        <v/>
      </c>
      <c r="K85" s="477" t="str">
        <f aca="false">IF(基本情報入力シート!Z113="", "", 基本情報入力シート!Z113)</f>
        <v/>
      </c>
      <c r="L85" s="478" t="str">
        <f aca="false">IF(基本情報入力シート!AF113=0, "",基本情報入力シート!AF113)</f>
        <v/>
      </c>
      <c r="M85" s="479" t="e">
        <f aca="false">IF(基本情報入力シート!AG113="","",基本情報入力シート!AG113)</f>
        <v>#N/A</v>
      </c>
      <c r="N85" s="480"/>
      <c r="O85" s="481" t="e">
        <f aca="false">IFERROR(VLOOKUP(K85,【参考】数式用!$A$2:$F$57,MATCH(N85,【参考】数式用!$C$3:$F$3,0)+2,0),"")))</f>
        <v>#N/A</v>
      </c>
      <c r="P85" s="482" t="s">
        <v>179</v>
      </c>
      <c r="Q85" s="483"/>
      <c r="R85" s="484" t="s">
        <v>180</v>
      </c>
      <c r="S85" s="483"/>
      <c r="T85" s="484" t="s">
        <v>268</v>
      </c>
      <c r="U85" s="483"/>
      <c r="V85" s="484" t="s">
        <v>180</v>
      </c>
      <c r="W85" s="483"/>
      <c r="X85" s="484" t="s">
        <v>181</v>
      </c>
      <c r="Y85" s="484" t="s">
        <v>269</v>
      </c>
      <c r="Z85" s="484" t="str">
        <f aca="false">IF(Q85&gt;=1,(U85*12+W85)-(Q85*12+S85)+1,"")</f>
        <v/>
      </c>
      <c r="AA85" s="485" t="s">
        <v>270</v>
      </c>
      <c r="AB85" s="486" t="str">
        <f aca="false">IFERROR(ROUNDDOWN(ROUND(L85*O85,0)*M85,0)*Z85,"")</f>
        <v/>
      </c>
      <c r="AC85" s="487" t="e">
        <f aca="false">IFERROR(ROUNDDOWN(ROUNDDOWN(ROUND(L85*VLOOKUP(K85,【参考】数式用!$A$4:$F$57,MATCH("処遇改善加算Ⅳ",【参考】数式用!$C$3:$F$3,0)+2,0),0)*M85,0)*Z85*0.5,0), "")),0),0),0))</f>
        <v>#N/A</v>
      </c>
      <c r="AD85" s="488"/>
      <c r="AE85" s="489"/>
      <c r="AF85" s="489"/>
      <c r="AG85" s="490"/>
      <c r="AH85" s="491"/>
      <c r="AI85" s="492"/>
      <c r="AJ85" s="492"/>
      <c r="AK85" s="493" t="e">
        <f aca="false">IF(AND(N85&lt;&gt;"", OR(U85&lt;&gt;8,W85&lt;&gt;5)),"！算定期間の終わりが令和８年５月になっていません。令和８年６月以降については別シートに記載してください。",
 IF(AND(AN85="加算対象外",N85&lt;&gt;""),"このサービスは、令和８年４月・５月は処遇改善加算の対象ではありません。記入しないでください。",""))</f>
        <v>#N/A</v>
      </c>
      <c r="AL85" s="494" t="e">
        <f aca="false">IF(OR(N85="",AN85="加算対象外"),"",IF(OR(AND(COUNTIF(AP85,"未入力")&gt;0,AD85=""),AND(COUNTIF(AQ85,"未入力")&gt;0,AE85=""),AND(COUNTIF(AN85:BE85,"AF列に色付け")&gt;0,AF85=""),AND(COUNTIF(AN85:BE85,"AG列に色付け")&gt;0,OR(AG85="",AG85=0)),AND(COUNTIF(AN85:BE85,"AH列に色付け")&gt;0,AH85=""),AND(COUNTIF(AN85:BE85,"AI列に色付け")&gt;0,AI85=""),AND(COUNTIF(AN85:BE85,"AJ列に色付け")&gt;0,AJ85="")),"！記入が必要な欄（オレンジ色のセル）に空欄があります。空欄を埋めてください。",""))</f>
        <v>#N/A</v>
      </c>
      <c r="AM85" s="495"/>
      <c r="AN85" s="496" t="e">
        <f aca="false">IFERROR(VLOOKUP(K85,【参考】数式用!$A$2:$N$57,14,FALSE),"")))</f>
        <v>#N/A</v>
      </c>
      <c r="AO85" s="496" t="e">
        <f aca="false">IF(AND(K85&lt;&gt;"",AN85="加算対象"),"N列に色付け","")</f>
        <v>#N/A</v>
      </c>
      <c r="AP85" s="239" t="e">
        <f aca="false">IF(AND(AC85&lt;&gt;0,AC85&lt;&gt;"",AN85="加算対象"),IF(AD85="○","入力済","未入力"),"")</f>
        <v>#N/A</v>
      </c>
      <c r="AQ85" s="239" t="str">
        <f aca="false">IF(AND(N85&lt;&gt;"", AE85="",AN85="加算対象"), "未入力", "入力済")</f>
        <v>入力済</v>
      </c>
      <c r="AR85" s="496" t="e">
        <f aca="false">IF(AND(N85&lt;&gt;"", N85&lt;&gt;"処遇改善加算Ⅳ",AN85="加算対象"),"AF列に色付け","")</f>
        <v>#N/A</v>
      </c>
      <c r="AS85" s="239" t="str">
        <f aca="false">IF(AND(N85&lt;&gt;"", N85&lt;&gt;"処遇改善加算Ⅳ", AF85=""), "未入力", "入力済")</f>
        <v>入力済</v>
      </c>
      <c r="AT85" s="239" t="str">
        <f aca="false">IF(OR(N85="処遇改善加算Ⅰ",N85="処遇改善加算Ⅱ"),"対象","")</f>
        <v/>
      </c>
      <c r="AU85" s="239" t="e">
        <f aca="false">IF(AND(AN85="加算対象",N85&lt;&gt;"処遇改善加算Ⅲ",N85&lt;&gt;"処遇改善加算Ⅳ", N85&lt;&gt;"", AT85&lt;&gt;"対象外"), 1,"")</f>
        <v>#N/A</v>
      </c>
      <c r="AV85" s="496" t="e">
        <f aca="false">IF(AND(AU85=1, OR(AG85=0,AG85=""),AN85="加算対象"),"AH列に色付け","")</f>
        <v>#N/A</v>
      </c>
      <c r="AW85" s="496" t="str">
        <f aca="false">IF(AND($AU85=1,$AV85="AH列に色付け",OR($AG85="",$AH85="")),"未入力",IF(AND($AU85=1,$AV85="",$AG85=""),"未入力","入力済"))</f>
        <v>入力済</v>
      </c>
      <c r="AX85" s="239" t="e">
        <f aca="false">IFERROR(VLOOKUP(K85,【参考】数式用!$AR$3:$AS$49,2, FALSE), "")))</f>
        <v>#N/A</v>
      </c>
      <c r="AY85" s="496" t="e">
        <f aca="false">IF(AND(AN85="加算対象",N85="処遇改善加算Ⅰ"),"AI列に色付け","")</f>
        <v>#N/A</v>
      </c>
      <c r="AZ85" s="496" t="str">
        <f aca="false">IF(AND(N85="処遇改善加算Ⅰ", AI85=""), "未入力","入力済")</f>
        <v>入力済</v>
      </c>
      <c r="BA85" s="239" t="e">
        <f aca="false">IFERROR(VLOOKUP(K85,【参考】数式用!$AX$3:$AY$56, 2, FALSE), "")))</f>
        <v>#N/A</v>
      </c>
      <c r="BB85" s="496" t="str">
        <f aca="false">IF(COUNTIF(AE85:AH85,"*令和８年度特例要件を*")&gt;0,"AJ列に色付け","")</f>
        <v/>
      </c>
      <c r="BC85" s="497" t="str">
        <f aca="false">IF(AND(COUNTIF(AE85:AH85,"*令和８年度特例要件を*")&gt;0,AJ85=""), "未入力","入力済")</f>
        <v>入力済</v>
      </c>
      <c r="BD85" s="496" t="str">
        <f aca="false">IF(BB85="AJ列に色付け","入力必要","")</f>
        <v/>
      </c>
      <c r="BE85" s="496" t="str">
        <f aca="false">G85</f>
        <v/>
      </c>
      <c r="BF85" s="369"/>
      <c r="BG85" s="369"/>
      <c r="BH85" s="500" t="e">
        <f aca="false">VLOOKUP(K85,【参考】数式用!$A$2:$O$57,15,FALSE))</f>
        <v>#N/A</v>
      </c>
      <c r="BI85" s="369"/>
      <c r="BJ85" s="369"/>
      <c r="BK85" s="369"/>
      <c r="BL85" s="369"/>
      <c r="BM85" s="369"/>
      <c r="BN85" s="369"/>
      <c r="BO85" s="371"/>
    </row>
    <row r="86" s="385" customFormat="true" ht="109.5" hidden="false" customHeight="true" outlineLevel="0" collapsed="false">
      <c r="A86" s="475" t="n">
        <v>75</v>
      </c>
      <c r="B86" s="476" t="str">
        <f aca="false">IF(基本情報入力シート!B114="","",基本情報入力シート!B114)</f>
        <v/>
      </c>
      <c r="C86" s="476"/>
      <c r="D86" s="476"/>
      <c r="E86" s="476"/>
      <c r="F86" s="476"/>
      <c r="G86" s="477" t="str">
        <f aca="false">IF(基本情報入力シート!L114="", "", 基本情報入力シート!L114)</f>
        <v/>
      </c>
      <c r="H86" s="477" t="str">
        <f aca="false">IF(基本情報入力シート!Q114="", "", 基本情報入力シート!Q114)</f>
        <v/>
      </c>
      <c r="I86" s="477" t="str">
        <f aca="false">IF(基本情報入力シート!V114="", "", 基本情報入力シート!V114)</f>
        <v/>
      </c>
      <c r="J86" s="477" t="str">
        <f aca="false">IF(基本情報入力シート!W114="", "", 基本情報入力シート!W114)</f>
        <v/>
      </c>
      <c r="K86" s="477" t="str">
        <f aca="false">IF(基本情報入力シート!Z114="", "", 基本情報入力シート!Z114)</f>
        <v/>
      </c>
      <c r="L86" s="478" t="str">
        <f aca="false">IF(基本情報入力シート!AF114=0, "",基本情報入力シート!AF114)</f>
        <v/>
      </c>
      <c r="M86" s="479" t="e">
        <f aca="false">IF(基本情報入力シート!AG114="","",基本情報入力シート!AG114)</f>
        <v>#N/A</v>
      </c>
      <c r="N86" s="480"/>
      <c r="O86" s="481" t="e">
        <f aca="false">IFERROR(VLOOKUP(K86,【参考】数式用!$A$2:$F$57,MATCH(N86,【参考】数式用!$C$3:$F$3,0)+2,0),"")))</f>
        <v>#N/A</v>
      </c>
      <c r="P86" s="482" t="s">
        <v>179</v>
      </c>
      <c r="Q86" s="483"/>
      <c r="R86" s="484" t="s">
        <v>180</v>
      </c>
      <c r="S86" s="483"/>
      <c r="T86" s="484" t="s">
        <v>268</v>
      </c>
      <c r="U86" s="483"/>
      <c r="V86" s="484" t="s">
        <v>180</v>
      </c>
      <c r="W86" s="483"/>
      <c r="X86" s="484" t="s">
        <v>181</v>
      </c>
      <c r="Y86" s="484" t="s">
        <v>269</v>
      </c>
      <c r="Z86" s="484" t="str">
        <f aca="false">IF(Q86&gt;=1,(U86*12+W86)-(Q86*12+S86)+1,"")</f>
        <v/>
      </c>
      <c r="AA86" s="485" t="s">
        <v>270</v>
      </c>
      <c r="AB86" s="486" t="str">
        <f aca="false">IFERROR(ROUNDDOWN(ROUND(L86*O86,0)*M86,0)*Z86,"")</f>
        <v/>
      </c>
      <c r="AC86" s="487" t="e">
        <f aca="false">IFERROR(ROUNDDOWN(ROUNDDOWN(ROUND(L86*VLOOKUP(K86,【参考】数式用!$A$4:$F$57,MATCH("処遇改善加算Ⅳ",【参考】数式用!$C$3:$F$3,0)+2,0),0)*M86,0)*Z86*0.5,0), "")),0),0),0))</f>
        <v>#N/A</v>
      </c>
      <c r="AD86" s="488"/>
      <c r="AE86" s="489"/>
      <c r="AF86" s="489"/>
      <c r="AG86" s="490"/>
      <c r="AH86" s="491"/>
      <c r="AI86" s="492"/>
      <c r="AJ86" s="492"/>
      <c r="AK86" s="493" t="e">
        <f aca="false">IF(AND(N86&lt;&gt;"", OR(U86&lt;&gt;8,W86&lt;&gt;5)),"！算定期間の終わりが令和８年５月になっていません。令和８年６月以降については別シートに記載してください。",
 IF(AND(AN86="加算対象外",N86&lt;&gt;""),"このサービスは、令和８年４月・５月は処遇改善加算の対象ではありません。記入しないでください。",""))</f>
        <v>#N/A</v>
      </c>
      <c r="AL86" s="494" t="e">
        <f aca="false">IF(OR(N86="",AN86="加算対象外"),"",IF(OR(AND(COUNTIF(AP86,"未入力")&gt;0,AD86=""),AND(COUNTIF(AQ86,"未入力")&gt;0,AE86=""),AND(COUNTIF(AN86:BE86,"AF列に色付け")&gt;0,AF86=""),AND(COUNTIF(AN86:BE86,"AG列に色付け")&gt;0,OR(AG86="",AG86=0)),AND(COUNTIF(AN86:BE86,"AH列に色付け")&gt;0,AH86=""),AND(COUNTIF(AN86:BE86,"AI列に色付け")&gt;0,AI86=""),AND(COUNTIF(AN86:BE86,"AJ列に色付け")&gt;0,AJ86="")),"！記入が必要な欄（オレンジ色のセル）に空欄があります。空欄を埋めてください。",""))</f>
        <v>#N/A</v>
      </c>
      <c r="AM86" s="495"/>
      <c r="AN86" s="496" t="e">
        <f aca="false">IFERROR(VLOOKUP(K86,【参考】数式用!$A$2:$N$57,14,FALSE),"")))</f>
        <v>#N/A</v>
      </c>
      <c r="AO86" s="496" t="e">
        <f aca="false">IF(AND(K86&lt;&gt;"",AN86="加算対象"),"N列に色付け","")</f>
        <v>#N/A</v>
      </c>
      <c r="AP86" s="239" t="e">
        <f aca="false">IF(AND(AC86&lt;&gt;0,AC86&lt;&gt;"",AN86="加算対象"),IF(AD86="○","入力済","未入力"),"")</f>
        <v>#N/A</v>
      </c>
      <c r="AQ86" s="239" t="str">
        <f aca="false">IF(AND(N86&lt;&gt;"", AE86="",AN86="加算対象"), "未入力", "入力済")</f>
        <v>入力済</v>
      </c>
      <c r="AR86" s="496" t="e">
        <f aca="false">IF(AND(N86&lt;&gt;"", N86&lt;&gt;"処遇改善加算Ⅳ",AN86="加算対象"),"AF列に色付け","")</f>
        <v>#N/A</v>
      </c>
      <c r="AS86" s="239" t="str">
        <f aca="false">IF(AND(N86&lt;&gt;"", N86&lt;&gt;"処遇改善加算Ⅳ", AF86=""), "未入力", "入力済")</f>
        <v>入力済</v>
      </c>
      <c r="AT86" s="239" t="str">
        <f aca="false">IF(OR(N86="処遇改善加算Ⅰ",N86="処遇改善加算Ⅱ"),"対象","")</f>
        <v/>
      </c>
      <c r="AU86" s="239" t="e">
        <f aca="false">IF(AND(AN86="加算対象",N86&lt;&gt;"処遇改善加算Ⅲ",N86&lt;&gt;"処遇改善加算Ⅳ", N86&lt;&gt;"", AT86&lt;&gt;"対象外"), 1,"")</f>
        <v>#N/A</v>
      </c>
      <c r="AV86" s="496" t="e">
        <f aca="false">IF(AND(AU86=1, OR(AG86=0,AG86=""),AN86="加算対象"),"AH列に色付け","")</f>
        <v>#N/A</v>
      </c>
      <c r="AW86" s="496" t="str">
        <f aca="false">IF(AND($AU86=1,$AV86="AH列に色付け",OR($AG86="",$AH86="")),"未入力",IF(AND($AU86=1,$AV86="",$AG86=""),"未入力","入力済"))</f>
        <v>入力済</v>
      </c>
      <c r="AX86" s="239" t="e">
        <f aca="false">IFERROR(VLOOKUP(K86,【参考】数式用!$AR$3:$AS$49,2, FALSE), "")))</f>
        <v>#N/A</v>
      </c>
      <c r="AY86" s="496" t="e">
        <f aca="false">IF(AND(AN86="加算対象",N86="処遇改善加算Ⅰ"),"AI列に色付け","")</f>
        <v>#N/A</v>
      </c>
      <c r="AZ86" s="496" t="str">
        <f aca="false">IF(AND(N86="処遇改善加算Ⅰ", AI86=""), "未入力","入力済")</f>
        <v>入力済</v>
      </c>
      <c r="BA86" s="239" t="e">
        <f aca="false">IFERROR(VLOOKUP(K86,【参考】数式用!$AX$3:$AY$56, 2, FALSE), "")))</f>
        <v>#N/A</v>
      </c>
      <c r="BB86" s="496" t="str">
        <f aca="false">IF(COUNTIF(AE86:AH86,"*令和８年度特例要件を*")&gt;0,"AJ列に色付け","")</f>
        <v/>
      </c>
      <c r="BC86" s="497" t="str">
        <f aca="false">IF(AND(COUNTIF(AE86:AH86,"*令和８年度特例要件を*")&gt;0,AJ86=""), "未入力","入力済")</f>
        <v>入力済</v>
      </c>
      <c r="BD86" s="496" t="str">
        <f aca="false">IF(BB86="AJ列に色付け","入力必要","")</f>
        <v/>
      </c>
      <c r="BE86" s="496" t="str">
        <f aca="false">G86</f>
        <v/>
      </c>
      <c r="BF86" s="369"/>
      <c r="BG86" s="369"/>
      <c r="BH86" s="500" t="e">
        <f aca="false">VLOOKUP(K86,【参考】数式用!$A$2:$O$57,15,FALSE))</f>
        <v>#N/A</v>
      </c>
      <c r="BI86" s="369"/>
      <c r="BJ86" s="369"/>
      <c r="BK86" s="369"/>
      <c r="BL86" s="369"/>
      <c r="BM86" s="369"/>
      <c r="BN86" s="369"/>
      <c r="BO86" s="371"/>
    </row>
    <row r="87" s="385" customFormat="true" ht="109.5" hidden="false" customHeight="true" outlineLevel="0" collapsed="false">
      <c r="A87" s="475" t="n">
        <v>76</v>
      </c>
      <c r="B87" s="476" t="str">
        <f aca="false">IF(基本情報入力シート!B115="","",基本情報入力シート!B115)</f>
        <v/>
      </c>
      <c r="C87" s="476"/>
      <c r="D87" s="476"/>
      <c r="E87" s="476"/>
      <c r="F87" s="476"/>
      <c r="G87" s="477" t="str">
        <f aca="false">IF(基本情報入力シート!L115="", "", 基本情報入力シート!L115)</f>
        <v/>
      </c>
      <c r="H87" s="477" t="str">
        <f aca="false">IF(基本情報入力シート!Q115="", "", 基本情報入力シート!Q115)</f>
        <v/>
      </c>
      <c r="I87" s="477" t="str">
        <f aca="false">IF(基本情報入力シート!V115="", "", 基本情報入力シート!V115)</f>
        <v/>
      </c>
      <c r="J87" s="477" t="str">
        <f aca="false">IF(基本情報入力シート!W115="", "", 基本情報入力シート!W115)</f>
        <v/>
      </c>
      <c r="K87" s="477" t="str">
        <f aca="false">IF(基本情報入力シート!Z115="", "", 基本情報入力シート!Z115)</f>
        <v/>
      </c>
      <c r="L87" s="478" t="str">
        <f aca="false">IF(基本情報入力シート!AF115=0, "",基本情報入力シート!AF115)</f>
        <v/>
      </c>
      <c r="M87" s="479" t="e">
        <f aca="false">IF(基本情報入力シート!AG115="","",基本情報入力シート!AG115)</f>
        <v>#N/A</v>
      </c>
      <c r="N87" s="480"/>
      <c r="O87" s="481" t="e">
        <f aca="false">IFERROR(VLOOKUP(K87,【参考】数式用!$A$2:$F$57,MATCH(N87,【参考】数式用!$C$3:$F$3,0)+2,0),"")))</f>
        <v>#N/A</v>
      </c>
      <c r="P87" s="482" t="s">
        <v>179</v>
      </c>
      <c r="Q87" s="483"/>
      <c r="R87" s="484" t="s">
        <v>180</v>
      </c>
      <c r="S87" s="483"/>
      <c r="T87" s="484" t="s">
        <v>268</v>
      </c>
      <c r="U87" s="483"/>
      <c r="V87" s="484" t="s">
        <v>180</v>
      </c>
      <c r="W87" s="483"/>
      <c r="X87" s="484" t="s">
        <v>181</v>
      </c>
      <c r="Y87" s="484" t="s">
        <v>269</v>
      </c>
      <c r="Z87" s="484" t="str">
        <f aca="false">IF(Q87&gt;=1,(U87*12+W87)-(Q87*12+S87)+1,"")</f>
        <v/>
      </c>
      <c r="AA87" s="485" t="s">
        <v>270</v>
      </c>
      <c r="AB87" s="486" t="str">
        <f aca="false">IFERROR(ROUNDDOWN(ROUND(L87*O87,0)*M87,0)*Z87,"")</f>
        <v/>
      </c>
      <c r="AC87" s="487" t="e">
        <f aca="false">IFERROR(ROUNDDOWN(ROUNDDOWN(ROUND(L87*VLOOKUP(K87,【参考】数式用!$A$4:$F$57,MATCH("処遇改善加算Ⅳ",【参考】数式用!$C$3:$F$3,0)+2,0),0)*M87,0)*Z87*0.5,0), "")),0),0),0))</f>
        <v>#N/A</v>
      </c>
      <c r="AD87" s="488"/>
      <c r="AE87" s="489"/>
      <c r="AF87" s="489"/>
      <c r="AG87" s="490"/>
      <c r="AH87" s="491"/>
      <c r="AI87" s="492"/>
      <c r="AJ87" s="492"/>
      <c r="AK87" s="493" t="e">
        <f aca="false">IF(AND(N87&lt;&gt;"", OR(U87&lt;&gt;8,W87&lt;&gt;5)),"！算定期間の終わりが令和８年５月になっていません。令和８年６月以降については別シートに記載してください。",
 IF(AND(AN87="加算対象外",N87&lt;&gt;""),"このサービスは、令和８年４月・５月は処遇改善加算の対象ではありません。記入しないでください。",""))</f>
        <v>#N/A</v>
      </c>
      <c r="AL87" s="494" t="e">
        <f aca="false">IF(OR(N87="",AN87="加算対象外"),"",IF(OR(AND(COUNTIF(AP87,"未入力")&gt;0,AD87=""),AND(COUNTIF(AQ87,"未入力")&gt;0,AE87=""),AND(COUNTIF(AN87:BE87,"AF列に色付け")&gt;0,AF87=""),AND(COUNTIF(AN87:BE87,"AG列に色付け")&gt;0,OR(AG87="",AG87=0)),AND(COUNTIF(AN87:BE87,"AH列に色付け")&gt;0,AH87=""),AND(COUNTIF(AN87:BE87,"AI列に色付け")&gt;0,AI87=""),AND(COUNTIF(AN87:BE87,"AJ列に色付け")&gt;0,AJ87="")),"！記入が必要な欄（オレンジ色のセル）に空欄があります。空欄を埋めてください。",""))</f>
        <v>#N/A</v>
      </c>
      <c r="AM87" s="495"/>
      <c r="AN87" s="496" t="e">
        <f aca="false">IFERROR(VLOOKUP(K87,【参考】数式用!$A$2:$N$57,14,FALSE),"")))</f>
        <v>#N/A</v>
      </c>
      <c r="AO87" s="496" t="e">
        <f aca="false">IF(AND(K87&lt;&gt;"",AN87="加算対象"),"N列に色付け","")</f>
        <v>#N/A</v>
      </c>
      <c r="AP87" s="239" t="e">
        <f aca="false">IF(AND(AC87&lt;&gt;0,AC87&lt;&gt;"",AN87="加算対象"),IF(AD87="○","入力済","未入力"),"")</f>
        <v>#N/A</v>
      </c>
      <c r="AQ87" s="239" t="str">
        <f aca="false">IF(AND(N87&lt;&gt;"", AE87="",AN87="加算対象"), "未入力", "入力済")</f>
        <v>入力済</v>
      </c>
      <c r="AR87" s="496" t="e">
        <f aca="false">IF(AND(N87&lt;&gt;"", N87&lt;&gt;"処遇改善加算Ⅳ",AN87="加算対象"),"AF列に色付け","")</f>
        <v>#N/A</v>
      </c>
      <c r="AS87" s="239" t="str">
        <f aca="false">IF(AND(N87&lt;&gt;"", N87&lt;&gt;"処遇改善加算Ⅳ", AF87=""), "未入力", "入力済")</f>
        <v>入力済</v>
      </c>
      <c r="AT87" s="239" t="str">
        <f aca="false">IF(OR(N87="処遇改善加算Ⅰ",N87="処遇改善加算Ⅱ"),"対象","")</f>
        <v/>
      </c>
      <c r="AU87" s="239" t="e">
        <f aca="false">IF(AND(AN87="加算対象",N87&lt;&gt;"処遇改善加算Ⅲ",N87&lt;&gt;"処遇改善加算Ⅳ", N87&lt;&gt;"", AT87&lt;&gt;"対象外"), 1,"")</f>
        <v>#N/A</v>
      </c>
      <c r="AV87" s="496" t="e">
        <f aca="false">IF(AND(AU87=1, OR(AG87=0,AG87=""),AN87="加算対象"),"AH列に色付け","")</f>
        <v>#N/A</v>
      </c>
      <c r="AW87" s="496" t="str">
        <f aca="false">IF(AND($AU87=1,$AV87="AH列に色付け",OR($AG87="",$AH87="")),"未入力",IF(AND($AU87=1,$AV87="",$AG87=""),"未入力","入力済"))</f>
        <v>入力済</v>
      </c>
      <c r="AX87" s="239" t="e">
        <f aca="false">IFERROR(VLOOKUP(K87,【参考】数式用!$AR$3:$AS$49,2, FALSE), "")))</f>
        <v>#N/A</v>
      </c>
      <c r="AY87" s="496" t="e">
        <f aca="false">IF(AND(AN87="加算対象",N87="処遇改善加算Ⅰ"),"AI列に色付け","")</f>
        <v>#N/A</v>
      </c>
      <c r="AZ87" s="496" t="str">
        <f aca="false">IF(AND(N87="処遇改善加算Ⅰ", AI87=""), "未入力","入力済")</f>
        <v>入力済</v>
      </c>
      <c r="BA87" s="239" t="e">
        <f aca="false">IFERROR(VLOOKUP(K87,【参考】数式用!$AX$3:$AY$56, 2, FALSE), "")))</f>
        <v>#N/A</v>
      </c>
      <c r="BB87" s="496" t="str">
        <f aca="false">IF(COUNTIF(AE87:AH87,"*令和８年度特例要件を*")&gt;0,"AJ列に色付け","")</f>
        <v/>
      </c>
      <c r="BC87" s="497" t="str">
        <f aca="false">IF(AND(COUNTIF(AE87:AH87,"*令和８年度特例要件を*")&gt;0,AJ87=""), "未入力","入力済")</f>
        <v>入力済</v>
      </c>
      <c r="BD87" s="496" t="str">
        <f aca="false">IF(BB87="AJ列に色付け","入力必要","")</f>
        <v/>
      </c>
      <c r="BE87" s="496" t="str">
        <f aca="false">G87</f>
        <v/>
      </c>
      <c r="BF87" s="369"/>
      <c r="BG87" s="369"/>
      <c r="BH87" s="500" t="e">
        <f aca="false">VLOOKUP(K87,【参考】数式用!$A$2:$O$57,15,FALSE))</f>
        <v>#N/A</v>
      </c>
      <c r="BI87" s="369"/>
      <c r="BJ87" s="369"/>
      <c r="BK87" s="369"/>
      <c r="BL87" s="369"/>
      <c r="BM87" s="369"/>
      <c r="BN87" s="369"/>
      <c r="BO87" s="371"/>
    </row>
    <row r="88" s="385" customFormat="true" ht="109.5" hidden="false" customHeight="true" outlineLevel="0" collapsed="false">
      <c r="A88" s="475" t="n">
        <v>77</v>
      </c>
      <c r="B88" s="476" t="str">
        <f aca="false">IF(基本情報入力シート!B116="","",基本情報入力シート!B116)</f>
        <v/>
      </c>
      <c r="C88" s="476"/>
      <c r="D88" s="476"/>
      <c r="E88" s="476"/>
      <c r="F88" s="476"/>
      <c r="G88" s="477" t="str">
        <f aca="false">IF(基本情報入力シート!L116="", "", 基本情報入力シート!L116)</f>
        <v/>
      </c>
      <c r="H88" s="477" t="str">
        <f aca="false">IF(基本情報入力シート!Q116="", "", 基本情報入力シート!Q116)</f>
        <v/>
      </c>
      <c r="I88" s="477" t="str">
        <f aca="false">IF(基本情報入力シート!V116="", "", 基本情報入力シート!V116)</f>
        <v/>
      </c>
      <c r="J88" s="477" t="str">
        <f aca="false">IF(基本情報入力シート!W116="", "", 基本情報入力シート!W116)</f>
        <v/>
      </c>
      <c r="K88" s="477" t="str">
        <f aca="false">IF(基本情報入力シート!Z116="", "", 基本情報入力シート!Z116)</f>
        <v/>
      </c>
      <c r="L88" s="478" t="str">
        <f aca="false">IF(基本情報入力シート!AF116=0, "",基本情報入力シート!AF116)</f>
        <v/>
      </c>
      <c r="M88" s="479" t="e">
        <f aca="false">IF(基本情報入力シート!AG116="","",基本情報入力シート!AG116)</f>
        <v>#N/A</v>
      </c>
      <c r="N88" s="480"/>
      <c r="O88" s="481" t="e">
        <f aca="false">IFERROR(VLOOKUP(K88,【参考】数式用!$A$2:$F$57,MATCH(N88,【参考】数式用!$C$3:$F$3,0)+2,0),"")))</f>
        <v>#N/A</v>
      </c>
      <c r="P88" s="482" t="s">
        <v>179</v>
      </c>
      <c r="Q88" s="483"/>
      <c r="R88" s="484" t="s">
        <v>180</v>
      </c>
      <c r="S88" s="483"/>
      <c r="T88" s="484" t="s">
        <v>268</v>
      </c>
      <c r="U88" s="483"/>
      <c r="V88" s="484" t="s">
        <v>180</v>
      </c>
      <c r="W88" s="483"/>
      <c r="X88" s="484" t="s">
        <v>181</v>
      </c>
      <c r="Y88" s="484" t="s">
        <v>269</v>
      </c>
      <c r="Z88" s="484" t="str">
        <f aca="false">IF(Q88&gt;=1,(U88*12+W88)-(Q88*12+S88)+1,"")</f>
        <v/>
      </c>
      <c r="AA88" s="485" t="s">
        <v>270</v>
      </c>
      <c r="AB88" s="486" t="str">
        <f aca="false">IFERROR(ROUNDDOWN(ROUND(L88*O88,0)*M88,0)*Z88,"")</f>
        <v/>
      </c>
      <c r="AC88" s="487" t="e">
        <f aca="false">IFERROR(ROUNDDOWN(ROUNDDOWN(ROUND(L88*VLOOKUP(K88,【参考】数式用!$A$4:$F$57,MATCH("処遇改善加算Ⅳ",【参考】数式用!$C$3:$F$3,0)+2,0),0)*M88,0)*Z88*0.5,0), "")),0),0),0))</f>
        <v>#N/A</v>
      </c>
      <c r="AD88" s="488"/>
      <c r="AE88" s="489"/>
      <c r="AF88" s="489"/>
      <c r="AG88" s="490"/>
      <c r="AH88" s="491"/>
      <c r="AI88" s="492"/>
      <c r="AJ88" s="492"/>
      <c r="AK88" s="493" t="e">
        <f aca="false">IF(AND(N88&lt;&gt;"", OR(U88&lt;&gt;8,W88&lt;&gt;5)),"！算定期間の終わりが令和８年５月になっていません。令和８年６月以降については別シートに記載してください。",
 IF(AND(AN88="加算対象外",N88&lt;&gt;""),"このサービスは、令和８年４月・５月は処遇改善加算の対象ではありません。記入しないでください。",""))</f>
        <v>#N/A</v>
      </c>
      <c r="AL88" s="494" t="e">
        <f aca="false">IF(OR(N88="",AN88="加算対象外"),"",IF(OR(AND(COUNTIF(AP88,"未入力")&gt;0,AD88=""),AND(COUNTIF(AQ88,"未入力")&gt;0,AE88=""),AND(COUNTIF(AN88:BE88,"AF列に色付け")&gt;0,AF88=""),AND(COUNTIF(AN88:BE88,"AG列に色付け")&gt;0,OR(AG88="",AG88=0)),AND(COUNTIF(AN88:BE88,"AH列に色付け")&gt;0,AH88=""),AND(COUNTIF(AN88:BE88,"AI列に色付け")&gt;0,AI88=""),AND(COUNTIF(AN88:BE88,"AJ列に色付け")&gt;0,AJ88="")),"！記入が必要な欄（オレンジ色のセル）に空欄があります。空欄を埋めてください。",""))</f>
        <v>#N/A</v>
      </c>
      <c r="AM88" s="495"/>
      <c r="AN88" s="496" t="e">
        <f aca="false">IFERROR(VLOOKUP(K88,【参考】数式用!$A$2:$N$57,14,FALSE),"")))</f>
        <v>#N/A</v>
      </c>
      <c r="AO88" s="496" t="e">
        <f aca="false">IF(AND(K88&lt;&gt;"",AN88="加算対象"),"N列に色付け","")</f>
        <v>#N/A</v>
      </c>
      <c r="AP88" s="239" t="e">
        <f aca="false">IF(AND(AC88&lt;&gt;0,AC88&lt;&gt;"",AN88="加算対象"),IF(AD88="○","入力済","未入力"),"")</f>
        <v>#N/A</v>
      </c>
      <c r="AQ88" s="239" t="str">
        <f aca="false">IF(AND(N88&lt;&gt;"", AE88="",AN88="加算対象"), "未入力", "入力済")</f>
        <v>入力済</v>
      </c>
      <c r="AR88" s="496" t="e">
        <f aca="false">IF(AND(N88&lt;&gt;"", N88&lt;&gt;"処遇改善加算Ⅳ",AN88="加算対象"),"AF列に色付け","")</f>
        <v>#N/A</v>
      </c>
      <c r="AS88" s="239" t="str">
        <f aca="false">IF(AND(N88&lt;&gt;"", N88&lt;&gt;"処遇改善加算Ⅳ", AF88=""), "未入力", "入力済")</f>
        <v>入力済</v>
      </c>
      <c r="AT88" s="239" t="str">
        <f aca="false">IF(OR(N88="処遇改善加算Ⅰ",N88="処遇改善加算Ⅱ"),"対象","")</f>
        <v/>
      </c>
      <c r="AU88" s="239" t="e">
        <f aca="false">IF(AND(AN88="加算対象",N88&lt;&gt;"処遇改善加算Ⅲ",N88&lt;&gt;"処遇改善加算Ⅳ", N88&lt;&gt;"", AT88&lt;&gt;"対象外"), 1,"")</f>
        <v>#N/A</v>
      </c>
      <c r="AV88" s="496" t="e">
        <f aca="false">IF(AND(AU88=1, OR(AG88=0,AG88=""),AN88="加算対象"),"AH列に色付け","")</f>
        <v>#N/A</v>
      </c>
      <c r="AW88" s="496" t="str">
        <f aca="false">IF(AND($AU88=1,$AV88="AH列に色付け",OR($AG88="",$AH88="")),"未入力",IF(AND($AU88=1,$AV88="",$AG88=""),"未入力","入力済"))</f>
        <v>入力済</v>
      </c>
      <c r="AX88" s="239" t="e">
        <f aca="false">IFERROR(VLOOKUP(K88,【参考】数式用!$AR$3:$AS$49,2, FALSE), "")))</f>
        <v>#N/A</v>
      </c>
      <c r="AY88" s="496" t="e">
        <f aca="false">IF(AND(AN88="加算対象",N88="処遇改善加算Ⅰ"),"AI列に色付け","")</f>
        <v>#N/A</v>
      </c>
      <c r="AZ88" s="496" t="str">
        <f aca="false">IF(AND(N88="処遇改善加算Ⅰ", AI88=""), "未入力","入力済")</f>
        <v>入力済</v>
      </c>
      <c r="BA88" s="239" t="e">
        <f aca="false">IFERROR(VLOOKUP(K88,【参考】数式用!$AX$3:$AY$56, 2, FALSE), "")))</f>
        <v>#N/A</v>
      </c>
      <c r="BB88" s="496" t="str">
        <f aca="false">IF(COUNTIF(AE88:AH88,"*令和８年度特例要件を*")&gt;0,"AJ列に色付け","")</f>
        <v/>
      </c>
      <c r="BC88" s="497" t="str">
        <f aca="false">IF(AND(COUNTIF(AE88:AH88,"*令和８年度特例要件を*")&gt;0,AJ88=""), "未入力","入力済")</f>
        <v>入力済</v>
      </c>
      <c r="BD88" s="496" t="str">
        <f aca="false">IF(BB88="AJ列に色付け","入力必要","")</f>
        <v/>
      </c>
      <c r="BE88" s="496" t="str">
        <f aca="false">G88</f>
        <v/>
      </c>
      <c r="BF88" s="369"/>
      <c r="BG88" s="369"/>
      <c r="BH88" s="500" t="e">
        <f aca="false">VLOOKUP(K88,【参考】数式用!$A$2:$O$57,15,FALSE))</f>
        <v>#N/A</v>
      </c>
      <c r="BI88" s="369"/>
      <c r="BJ88" s="369"/>
      <c r="BK88" s="369"/>
      <c r="BL88" s="369"/>
      <c r="BM88" s="369"/>
      <c r="BN88" s="369"/>
      <c r="BO88" s="371"/>
    </row>
    <row r="89" s="385" customFormat="true" ht="109.5" hidden="false" customHeight="true" outlineLevel="0" collapsed="false">
      <c r="A89" s="475" t="n">
        <v>78</v>
      </c>
      <c r="B89" s="476" t="str">
        <f aca="false">IF(基本情報入力シート!B117="","",基本情報入力シート!B117)</f>
        <v/>
      </c>
      <c r="C89" s="476"/>
      <c r="D89" s="476"/>
      <c r="E89" s="476"/>
      <c r="F89" s="476"/>
      <c r="G89" s="477" t="str">
        <f aca="false">IF(基本情報入力シート!L117="", "", 基本情報入力シート!L117)</f>
        <v/>
      </c>
      <c r="H89" s="477" t="str">
        <f aca="false">IF(基本情報入力シート!Q117="", "", 基本情報入力シート!Q117)</f>
        <v/>
      </c>
      <c r="I89" s="477" t="str">
        <f aca="false">IF(基本情報入力シート!V117="", "", 基本情報入力シート!V117)</f>
        <v/>
      </c>
      <c r="J89" s="477" t="str">
        <f aca="false">IF(基本情報入力シート!W117="", "", 基本情報入力シート!W117)</f>
        <v/>
      </c>
      <c r="K89" s="477" t="str">
        <f aca="false">IF(基本情報入力シート!Z117="", "", 基本情報入力シート!Z117)</f>
        <v/>
      </c>
      <c r="L89" s="478" t="str">
        <f aca="false">IF(基本情報入力シート!AF117=0, "",基本情報入力シート!AF117)</f>
        <v/>
      </c>
      <c r="M89" s="479" t="e">
        <f aca="false">IF(基本情報入力シート!AG117="","",基本情報入力シート!AG117)</f>
        <v>#N/A</v>
      </c>
      <c r="N89" s="480"/>
      <c r="O89" s="481" t="e">
        <f aca="false">IFERROR(VLOOKUP(K89,【参考】数式用!$A$2:$F$57,MATCH(N89,【参考】数式用!$C$3:$F$3,0)+2,0),"")))</f>
        <v>#N/A</v>
      </c>
      <c r="P89" s="482" t="s">
        <v>179</v>
      </c>
      <c r="Q89" s="483"/>
      <c r="R89" s="484" t="s">
        <v>180</v>
      </c>
      <c r="S89" s="483"/>
      <c r="T89" s="484" t="s">
        <v>268</v>
      </c>
      <c r="U89" s="483"/>
      <c r="V89" s="484" t="s">
        <v>180</v>
      </c>
      <c r="W89" s="483"/>
      <c r="X89" s="484" t="s">
        <v>181</v>
      </c>
      <c r="Y89" s="484" t="s">
        <v>269</v>
      </c>
      <c r="Z89" s="484" t="str">
        <f aca="false">IF(Q89&gt;=1,(U89*12+W89)-(Q89*12+S89)+1,"")</f>
        <v/>
      </c>
      <c r="AA89" s="485" t="s">
        <v>270</v>
      </c>
      <c r="AB89" s="486" t="str">
        <f aca="false">IFERROR(ROUNDDOWN(ROUND(L89*O89,0)*M89,0)*Z89,"")</f>
        <v/>
      </c>
      <c r="AC89" s="487" t="e">
        <f aca="false">IFERROR(ROUNDDOWN(ROUNDDOWN(ROUND(L89*VLOOKUP(K89,【参考】数式用!$A$4:$F$57,MATCH("処遇改善加算Ⅳ",【参考】数式用!$C$3:$F$3,0)+2,0),0)*M89,0)*Z89*0.5,0), "")),0),0),0))</f>
        <v>#N/A</v>
      </c>
      <c r="AD89" s="488"/>
      <c r="AE89" s="489"/>
      <c r="AF89" s="489"/>
      <c r="AG89" s="490"/>
      <c r="AH89" s="491"/>
      <c r="AI89" s="492"/>
      <c r="AJ89" s="492"/>
      <c r="AK89" s="493" t="e">
        <f aca="false">IF(AND(N89&lt;&gt;"", OR(U89&lt;&gt;8,W89&lt;&gt;5)),"！算定期間の終わりが令和８年５月になっていません。令和８年６月以降については別シートに記載してください。",
 IF(AND(AN89="加算対象外",N89&lt;&gt;""),"このサービスは、令和８年４月・５月は処遇改善加算の対象ではありません。記入しないでください。",""))</f>
        <v>#N/A</v>
      </c>
      <c r="AL89" s="494" t="e">
        <f aca="false">IF(OR(N89="",AN89="加算対象外"),"",IF(OR(AND(COUNTIF(AP89,"未入力")&gt;0,AD89=""),AND(COUNTIF(AQ89,"未入力")&gt;0,AE89=""),AND(COUNTIF(AN89:BE89,"AF列に色付け")&gt;0,AF89=""),AND(COUNTIF(AN89:BE89,"AG列に色付け")&gt;0,OR(AG89="",AG89=0)),AND(COUNTIF(AN89:BE89,"AH列に色付け")&gt;0,AH89=""),AND(COUNTIF(AN89:BE89,"AI列に色付け")&gt;0,AI89=""),AND(COUNTIF(AN89:BE89,"AJ列に色付け")&gt;0,AJ89="")),"！記入が必要な欄（オレンジ色のセル）に空欄があります。空欄を埋めてください。",""))</f>
        <v>#N/A</v>
      </c>
      <c r="AM89" s="495"/>
      <c r="AN89" s="496" t="e">
        <f aca="false">IFERROR(VLOOKUP(K89,【参考】数式用!$A$2:$N$57,14,FALSE),"")))</f>
        <v>#N/A</v>
      </c>
      <c r="AO89" s="496" t="e">
        <f aca="false">IF(AND(K89&lt;&gt;"",AN89="加算対象"),"N列に色付け","")</f>
        <v>#N/A</v>
      </c>
      <c r="AP89" s="239" t="e">
        <f aca="false">IF(AND(AC89&lt;&gt;0,AC89&lt;&gt;"",AN89="加算対象"),IF(AD89="○","入力済","未入力"),"")</f>
        <v>#N/A</v>
      </c>
      <c r="AQ89" s="239" t="str">
        <f aca="false">IF(AND(N89&lt;&gt;"", AE89="",AN89="加算対象"), "未入力", "入力済")</f>
        <v>入力済</v>
      </c>
      <c r="AR89" s="496" t="e">
        <f aca="false">IF(AND(N89&lt;&gt;"", N89&lt;&gt;"処遇改善加算Ⅳ",AN89="加算対象"),"AF列に色付け","")</f>
        <v>#N/A</v>
      </c>
      <c r="AS89" s="239" t="str">
        <f aca="false">IF(AND(N89&lt;&gt;"", N89&lt;&gt;"処遇改善加算Ⅳ", AF89=""), "未入力", "入力済")</f>
        <v>入力済</v>
      </c>
      <c r="AT89" s="239" t="str">
        <f aca="false">IF(OR(N89="処遇改善加算Ⅰ",N89="処遇改善加算Ⅱ"),"対象","")</f>
        <v/>
      </c>
      <c r="AU89" s="239" t="e">
        <f aca="false">IF(AND(AN89="加算対象",N89&lt;&gt;"処遇改善加算Ⅲ",N89&lt;&gt;"処遇改善加算Ⅳ", N89&lt;&gt;"", AT89&lt;&gt;"対象外"), 1,"")</f>
        <v>#N/A</v>
      </c>
      <c r="AV89" s="496" t="e">
        <f aca="false">IF(AND(AU89=1, OR(AG89=0,AG89=""),AN89="加算対象"),"AH列に色付け","")</f>
        <v>#N/A</v>
      </c>
      <c r="AW89" s="496" t="str">
        <f aca="false">IF(AND($AU89=1,$AV89="AH列に色付け",OR($AG89="",$AH89="")),"未入力",IF(AND($AU89=1,$AV89="",$AG89=""),"未入力","入力済"))</f>
        <v>入力済</v>
      </c>
      <c r="AX89" s="239" t="e">
        <f aca="false">IFERROR(VLOOKUP(K89,【参考】数式用!$AR$3:$AS$49,2, FALSE), "")))</f>
        <v>#N/A</v>
      </c>
      <c r="AY89" s="496" t="e">
        <f aca="false">IF(AND(AN89="加算対象",N89="処遇改善加算Ⅰ"),"AI列に色付け","")</f>
        <v>#N/A</v>
      </c>
      <c r="AZ89" s="496" t="str">
        <f aca="false">IF(AND(N89="処遇改善加算Ⅰ", AI89=""), "未入力","入力済")</f>
        <v>入力済</v>
      </c>
      <c r="BA89" s="239" t="e">
        <f aca="false">IFERROR(VLOOKUP(K89,【参考】数式用!$AX$3:$AY$56, 2, FALSE), "")))</f>
        <v>#N/A</v>
      </c>
      <c r="BB89" s="496" t="str">
        <f aca="false">IF(COUNTIF(AE89:AH89,"*令和８年度特例要件を*")&gt;0,"AJ列に色付け","")</f>
        <v/>
      </c>
      <c r="BC89" s="497" t="str">
        <f aca="false">IF(AND(COUNTIF(AE89:AH89,"*令和８年度特例要件を*")&gt;0,AJ89=""), "未入力","入力済")</f>
        <v>入力済</v>
      </c>
      <c r="BD89" s="496" t="str">
        <f aca="false">IF(BB89="AJ列に色付け","入力必要","")</f>
        <v/>
      </c>
      <c r="BE89" s="496" t="str">
        <f aca="false">G89</f>
        <v/>
      </c>
      <c r="BF89" s="369"/>
      <c r="BG89" s="369"/>
      <c r="BH89" s="500" t="e">
        <f aca="false">VLOOKUP(K89,【参考】数式用!$A$2:$O$57,15,FALSE))</f>
        <v>#N/A</v>
      </c>
      <c r="BI89" s="369"/>
      <c r="BJ89" s="369"/>
      <c r="BK89" s="369"/>
      <c r="BL89" s="369"/>
      <c r="BM89" s="369"/>
      <c r="BN89" s="369"/>
      <c r="BO89" s="371"/>
    </row>
    <row r="90" s="385" customFormat="true" ht="109.5" hidden="false" customHeight="true" outlineLevel="0" collapsed="false">
      <c r="A90" s="475" t="n">
        <v>79</v>
      </c>
      <c r="B90" s="476" t="str">
        <f aca="false">IF(基本情報入力シート!B118="","",基本情報入力シート!B118)</f>
        <v/>
      </c>
      <c r="C90" s="476"/>
      <c r="D90" s="476"/>
      <c r="E90" s="476"/>
      <c r="F90" s="476"/>
      <c r="G90" s="477" t="str">
        <f aca="false">IF(基本情報入力シート!L118="", "", 基本情報入力シート!L118)</f>
        <v/>
      </c>
      <c r="H90" s="477" t="str">
        <f aca="false">IF(基本情報入力シート!Q118="", "", 基本情報入力シート!Q118)</f>
        <v/>
      </c>
      <c r="I90" s="477" t="str">
        <f aca="false">IF(基本情報入力シート!V118="", "", 基本情報入力シート!V118)</f>
        <v/>
      </c>
      <c r="J90" s="477" t="str">
        <f aca="false">IF(基本情報入力シート!W118="", "", 基本情報入力シート!W118)</f>
        <v/>
      </c>
      <c r="K90" s="477" t="str">
        <f aca="false">IF(基本情報入力シート!Z118="", "", 基本情報入力シート!Z118)</f>
        <v/>
      </c>
      <c r="L90" s="478" t="str">
        <f aca="false">IF(基本情報入力シート!AF118=0, "",基本情報入力シート!AF118)</f>
        <v/>
      </c>
      <c r="M90" s="479" t="e">
        <f aca="false">IF(基本情報入力シート!AG118="","",基本情報入力シート!AG118)</f>
        <v>#N/A</v>
      </c>
      <c r="N90" s="480"/>
      <c r="O90" s="481" t="e">
        <f aca="false">IFERROR(VLOOKUP(K90,【参考】数式用!$A$2:$F$57,MATCH(N90,【参考】数式用!$C$3:$F$3,0)+2,0),"")))</f>
        <v>#N/A</v>
      </c>
      <c r="P90" s="482" t="s">
        <v>179</v>
      </c>
      <c r="Q90" s="483"/>
      <c r="R90" s="484" t="s">
        <v>180</v>
      </c>
      <c r="S90" s="483"/>
      <c r="T90" s="484" t="s">
        <v>268</v>
      </c>
      <c r="U90" s="483"/>
      <c r="V90" s="484" t="s">
        <v>180</v>
      </c>
      <c r="W90" s="483"/>
      <c r="X90" s="484" t="s">
        <v>181</v>
      </c>
      <c r="Y90" s="484" t="s">
        <v>269</v>
      </c>
      <c r="Z90" s="484" t="str">
        <f aca="false">IF(Q90&gt;=1,(U90*12+W90)-(Q90*12+S90)+1,"")</f>
        <v/>
      </c>
      <c r="AA90" s="485" t="s">
        <v>270</v>
      </c>
      <c r="AB90" s="486" t="str">
        <f aca="false">IFERROR(ROUNDDOWN(ROUND(L90*O90,0)*M90,0)*Z90,"")</f>
        <v/>
      </c>
      <c r="AC90" s="487" t="e">
        <f aca="false">IFERROR(ROUNDDOWN(ROUNDDOWN(ROUND(L90*VLOOKUP(K90,【参考】数式用!$A$4:$F$57,MATCH("処遇改善加算Ⅳ",【参考】数式用!$C$3:$F$3,0)+2,0),0)*M90,0)*Z90*0.5,0), "")),0),0),0))</f>
        <v>#N/A</v>
      </c>
      <c r="AD90" s="488"/>
      <c r="AE90" s="489"/>
      <c r="AF90" s="489"/>
      <c r="AG90" s="490"/>
      <c r="AH90" s="491"/>
      <c r="AI90" s="492"/>
      <c r="AJ90" s="492"/>
      <c r="AK90" s="493" t="e">
        <f aca="false">IF(AND(N90&lt;&gt;"", OR(U90&lt;&gt;8,W90&lt;&gt;5)),"！算定期間の終わりが令和８年５月になっていません。令和８年６月以降については別シートに記載してください。",
 IF(AND(AN90="加算対象外",N90&lt;&gt;""),"このサービスは、令和８年４月・５月は処遇改善加算の対象ではありません。記入しないでください。",""))</f>
        <v>#N/A</v>
      </c>
      <c r="AL90" s="494" t="e">
        <f aca="false">IF(OR(N90="",AN90="加算対象外"),"",IF(OR(AND(COUNTIF(AP90,"未入力")&gt;0,AD90=""),AND(COUNTIF(AQ90,"未入力")&gt;0,AE90=""),AND(COUNTIF(AN90:BE90,"AF列に色付け")&gt;0,AF90=""),AND(COUNTIF(AN90:BE90,"AG列に色付け")&gt;0,OR(AG90="",AG90=0)),AND(COUNTIF(AN90:BE90,"AH列に色付け")&gt;0,AH90=""),AND(COUNTIF(AN90:BE90,"AI列に色付け")&gt;0,AI90=""),AND(COUNTIF(AN90:BE90,"AJ列に色付け")&gt;0,AJ90="")),"！記入が必要な欄（オレンジ色のセル）に空欄があります。空欄を埋めてください。",""))</f>
        <v>#N/A</v>
      </c>
      <c r="AM90" s="495"/>
      <c r="AN90" s="496" t="e">
        <f aca="false">IFERROR(VLOOKUP(K90,【参考】数式用!$A$2:$N$57,14,FALSE),"")))</f>
        <v>#N/A</v>
      </c>
      <c r="AO90" s="496" t="e">
        <f aca="false">IF(AND(K90&lt;&gt;"",AN90="加算対象"),"N列に色付け","")</f>
        <v>#N/A</v>
      </c>
      <c r="AP90" s="239" t="e">
        <f aca="false">IF(AND(AC90&lt;&gt;0,AC90&lt;&gt;"",AN90="加算対象"),IF(AD90="○","入力済","未入力"),"")</f>
        <v>#N/A</v>
      </c>
      <c r="AQ90" s="239" t="str">
        <f aca="false">IF(AND(N90&lt;&gt;"", AE90="",AN90="加算対象"), "未入力", "入力済")</f>
        <v>入力済</v>
      </c>
      <c r="AR90" s="496" t="e">
        <f aca="false">IF(AND(N90&lt;&gt;"", N90&lt;&gt;"処遇改善加算Ⅳ",AN90="加算対象"),"AF列に色付け","")</f>
        <v>#N/A</v>
      </c>
      <c r="AS90" s="239" t="str">
        <f aca="false">IF(AND(N90&lt;&gt;"", N90&lt;&gt;"処遇改善加算Ⅳ", AF90=""), "未入力", "入力済")</f>
        <v>入力済</v>
      </c>
      <c r="AT90" s="239" t="str">
        <f aca="false">IF(OR(N90="処遇改善加算Ⅰ",N90="処遇改善加算Ⅱ"),"対象","")</f>
        <v/>
      </c>
      <c r="AU90" s="239" t="e">
        <f aca="false">IF(AND(AN90="加算対象",N90&lt;&gt;"処遇改善加算Ⅲ",N90&lt;&gt;"処遇改善加算Ⅳ", N90&lt;&gt;"", AT90&lt;&gt;"対象外"), 1,"")</f>
        <v>#N/A</v>
      </c>
      <c r="AV90" s="496" t="e">
        <f aca="false">IF(AND(AU90=1, OR(AG90=0,AG90=""),AN90="加算対象"),"AH列に色付け","")</f>
        <v>#N/A</v>
      </c>
      <c r="AW90" s="496" t="str">
        <f aca="false">IF(AND($AU90=1,$AV90="AH列に色付け",OR($AG90="",$AH90="")),"未入力",IF(AND($AU90=1,$AV90="",$AG90=""),"未入力","入力済"))</f>
        <v>入力済</v>
      </c>
      <c r="AX90" s="239" t="e">
        <f aca="false">IFERROR(VLOOKUP(K90,【参考】数式用!$AR$3:$AS$49,2, FALSE), "")))</f>
        <v>#N/A</v>
      </c>
      <c r="AY90" s="496" t="e">
        <f aca="false">IF(AND(AN90="加算対象",N90="処遇改善加算Ⅰ"),"AI列に色付け","")</f>
        <v>#N/A</v>
      </c>
      <c r="AZ90" s="496" t="str">
        <f aca="false">IF(AND(N90="処遇改善加算Ⅰ", AI90=""), "未入力","入力済")</f>
        <v>入力済</v>
      </c>
      <c r="BA90" s="239" t="e">
        <f aca="false">IFERROR(VLOOKUP(K90,【参考】数式用!$AX$3:$AY$56, 2, FALSE), "")))</f>
        <v>#N/A</v>
      </c>
      <c r="BB90" s="496" t="str">
        <f aca="false">IF(COUNTIF(AE90:AH90,"*令和８年度特例要件を*")&gt;0,"AJ列に色付け","")</f>
        <v/>
      </c>
      <c r="BC90" s="497" t="str">
        <f aca="false">IF(AND(COUNTIF(AE90:AH90,"*令和８年度特例要件を*")&gt;0,AJ90=""), "未入力","入力済")</f>
        <v>入力済</v>
      </c>
      <c r="BD90" s="496" t="str">
        <f aca="false">IF(BB90="AJ列に色付け","入力必要","")</f>
        <v/>
      </c>
      <c r="BE90" s="496" t="str">
        <f aca="false">G90</f>
        <v/>
      </c>
      <c r="BF90" s="369"/>
      <c r="BG90" s="369"/>
      <c r="BH90" s="500" t="e">
        <f aca="false">VLOOKUP(K90,【参考】数式用!$A$2:$O$57,15,FALSE))</f>
        <v>#N/A</v>
      </c>
      <c r="BI90" s="369"/>
      <c r="BJ90" s="369"/>
      <c r="BK90" s="369"/>
      <c r="BL90" s="369"/>
      <c r="BM90" s="369"/>
      <c r="BN90" s="369"/>
      <c r="BO90" s="371"/>
    </row>
    <row r="91" s="385" customFormat="true" ht="109.5" hidden="false" customHeight="true" outlineLevel="0" collapsed="false">
      <c r="A91" s="475" t="n">
        <v>80</v>
      </c>
      <c r="B91" s="476" t="str">
        <f aca="false">IF(基本情報入力シート!B119="","",基本情報入力シート!B119)</f>
        <v/>
      </c>
      <c r="C91" s="476"/>
      <c r="D91" s="476"/>
      <c r="E91" s="476"/>
      <c r="F91" s="476"/>
      <c r="G91" s="477" t="str">
        <f aca="false">IF(基本情報入力シート!L119="", "", 基本情報入力シート!L119)</f>
        <v/>
      </c>
      <c r="H91" s="477" t="str">
        <f aca="false">IF(基本情報入力シート!Q119="", "", 基本情報入力シート!Q119)</f>
        <v/>
      </c>
      <c r="I91" s="477" t="str">
        <f aca="false">IF(基本情報入力シート!V119="", "", 基本情報入力シート!V119)</f>
        <v/>
      </c>
      <c r="J91" s="477" t="str">
        <f aca="false">IF(基本情報入力シート!W119="", "", 基本情報入力シート!W119)</f>
        <v/>
      </c>
      <c r="K91" s="477" t="str">
        <f aca="false">IF(基本情報入力シート!Z119="", "", 基本情報入力シート!Z119)</f>
        <v/>
      </c>
      <c r="L91" s="478" t="str">
        <f aca="false">IF(基本情報入力シート!AF119=0, "",基本情報入力シート!AF119)</f>
        <v/>
      </c>
      <c r="M91" s="479" t="e">
        <f aca="false">IF(基本情報入力シート!AG119="","",基本情報入力シート!AG119)</f>
        <v>#N/A</v>
      </c>
      <c r="N91" s="480"/>
      <c r="O91" s="481" t="e">
        <f aca="false">IFERROR(VLOOKUP(K91,【参考】数式用!$A$2:$F$57,MATCH(N91,【参考】数式用!$C$3:$F$3,0)+2,0),"")))</f>
        <v>#N/A</v>
      </c>
      <c r="P91" s="482" t="s">
        <v>179</v>
      </c>
      <c r="Q91" s="483"/>
      <c r="R91" s="484" t="s">
        <v>180</v>
      </c>
      <c r="S91" s="483"/>
      <c r="T91" s="484" t="s">
        <v>268</v>
      </c>
      <c r="U91" s="483"/>
      <c r="V91" s="484" t="s">
        <v>180</v>
      </c>
      <c r="W91" s="483"/>
      <c r="X91" s="484" t="s">
        <v>181</v>
      </c>
      <c r="Y91" s="484" t="s">
        <v>269</v>
      </c>
      <c r="Z91" s="484" t="str">
        <f aca="false">IF(Q91&gt;=1,(U91*12+W91)-(Q91*12+S91)+1,"")</f>
        <v/>
      </c>
      <c r="AA91" s="485" t="s">
        <v>270</v>
      </c>
      <c r="AB91" s="486" t="str">
        <f aca="false">IFERROR(ROUNDDOWN(ROUND(L91*O91,0)*M91,0)*Z91,"")</f>
        <v/>
      </c>
      <c r="AC91" s="487" t="e">
        <f aca="false">IFERROR(ROUNDDOWN(ROUNDDOWN(ROUND(L91*VLOOKUP(K91,【参考】数式用!$A$4:$F$57,MATCH("処遇改善加算Ⅳ",【参考】数式用!$C$3:$F$3,0)+2,0),0)*M91,0)*Z91*0.5,0), "")),0),0),0))</f>
        <v>#N/A</v>
      </c>
      <c r="AD91" s="488"/>
      <c r="AE91" s="489"/>
      <c r="AF91" s="489"/>
      <c r="AG91" s="490"/>
      <c r="AH91" s="491"/>
      <c r="AI91" s="492"/>
      <c r="AJ91" s="492"/>
      <c r="AK91" s="493" t="e">
        <f aca="false">IF(AND(N91&lt;&gt;"", OR(U91&lt;&gt;8,W91&lt;&gt;5)),"！算定期間の終わりが令和８年５月になっていません。令和８年６月以降については別シートに記載してください。",
 IF(AND(AN91="加算対象外",N91&lt;&gt;""),"このサービスは、令和８年４月・５月は処遇改善加算の対象ではありません。記入しないでください。",""))</f>
        <v>#N/A</v>
      </c>
      <c r="AL91" s="494" t="e">
        <f aca="false">IF(OR(N91="",AN91="加算対象外"),"",IF(OR(AND(COUNTIF(AP91,"未入力")&gt;0,AD91=""),AND(COUNTIF(AQ91,"未入力")&gt;0,AE91=""),AND(COUNTIF(AN91:BE91,"AF列に色付け")&gt;0,AF91=""),AND(COUNTIF(AN91:BE91,"AG列に色付け")&gt;0,OR(AG91="",AG91=0)),AND(COUNTIF(AN91:BE91,"AH列に色付け")&gt;0,AH91=""),AND(COUNTIF(AN91:BE91,"AI列に色付け")&gt;0,AI91=""),AND(COUNTIF(AN91:BE91,"AJ列に色付け")&gt;0,AJ91="")),"！記入が必要な欄（オレンジ色のセル）に空欄があります。空欄を埋めてください。",""))</f>
        <v>#N/A</v>
      </c>
      <c r="AM91" s="495"/>
      <c r="AN91" s="496" t="e">
        <f aca="false">IFERROR(VLOOKUP(K91,【参考】数式用!$A$2:$N$57,14,FALSE),"")))</f>
        <v>#N/A</v>
      </c>
      <c r="AO91" s="496" t="e">
        <f aca="false">IF(AND(K91&lt;&gt;"",AN91="加算対象"),"N列に色付け","")</f>
        <v>#N/A</v>
      </c>
      <c r="AP91" s="239" t="e">
        <f aca="false">IF(AND(AC91&lt;&gt;0,AC91&lt;&gt;"",AN91="加算対象"),IF(AD91="○","入力済","未入力"),"")</f>
        <v>#N/A</v>
      </c>
      <c r="AQ91" s="239" t="str">
        <f aca="false">IF(AND(N91&lt;&gt;"", AE91="",AN91="加算対象"), "未入力", "入力済")</f>
        <v>入力済</v>
      </c>
      <c r="AR91" s="496" t="e">
        <f aca="false">IF(AND(N91&lt;&gt;"", N91&lt;&gt;"処遇改善加算Ⅳ",AN91="加算対象"),"AF列に色付け","")</f>
        <v>#N/A</v>
      </c>
      <c r="AS91" s="239" t="str">
        <f aca="false">IF(AND(N91&lt;&gt;"", N91&lt;&gt;"処遇改善加算Ⅳ", AF91=""), "未入力", "入力済")</f>
        <v>入力済</v>
      </c>
      <c r="AT91" s="239" t="str">
        <f aca="false">IF(OR(N91="処遇改善加算Ⅰ",N91="処遇改善加算Ⅱ"),"対象","")</f>
        <v/>
      </c>
      <c r="AU91" s="239" t="e">
        <f aca="false">IF(AND(AN91="加算対象",N91&lt;&gt;"処遇改善加算Ⅲ",N91&lt;&gt;"処遇改善加算Ⅳ", N91&lt;&gt;"", AT91&lt;&gt;"対象外"), 1,"")</f>
        <v>#N/A</v>
      </c>
      <c r="AV91" s="496" t="e">
        <f aca="false">IF(AND(AU91=1, OR(AG91=0,AG91=""),AN91="加算対象"),"AH列に色付け","")</f>
        <v>#N/A</v>
      </c>
      <c r="AW91" s="496" t="str">
        <f aca="false">IF(AND($AU91=1,$AV91="AH列に色付け",OR($AG91="",$AH91="")),"未入力",IF(AND($AU91=1,$AV91="",$AG91=""),"未入力","入力済"))</f>
        <v>入力済</v>
      </c>
      <c r="AX91" s="239" t="e">
        <f aca="false">IFERROR(VLOOKUP(K91,【参考】数式用!$AR$3:$AS$49,2, FALSE), "")))</f>
        <v>#N/A</v>
      </c>
      <c r="AY91" s="496" t="e">
        <f aca="false">IF(AND(AN91="加算対象",N91="処遇改善加算Ⅰ"),"AI列に色付け","")</f>
        <v>#N/A</v>
      </c>
      <c r="AZ91" s="496" t="str">
        <f aca="false">IF(AND(N91="処遇改善加算Ⅰ", AI91=""), "未入力","入力済")</f>
        <v>入力済</v>
      </c>
      <c r="BA91" s="239" t="e">
        <f aca="false">IFERROR(VLOOKUP(K91,【参考】数式用!$AX$3:$AY$56, 2, FALSE), "")))</f>
        <v>#N/A</v>
      </c>
      <c r="BB91" s="496" t="str">
        <f aca="false">IF(COUNTIF(AE91:AH91,"*令和８年度特例要件を*")&gt;0,"AJ列に色付け","")</f>
        <v/>
      </c>
      <c r="BC91" s="497" t="str">
        <f aca="false">IF(AND(COUNTIF(AE91:AH91,"*令和８年度特例要件を*")&gt;0,AJ91=""), "未入力","入力済")</f>
        <v>入力済</v>
      </c>
      <c r="BD91" s="496" t="str">
        <f aca="false">IF(BB91="AJ列に色付け","入力必要","")</f>
        <v/>
      </c>
      <c r="BE91" s="496" t="str">
        <f aca="false">G91</f>
        <v/>
      </c>
      <c r="BF91" s="369"/>
      <c r="BG91" s="369"/>
      <c r="BH91" s="500" t="e">
        <f aca="false">VLOOKUP(K91,【参考】数式用!$A$2:$O$57,15,FALSE))</f>
        <v>#N/A</v>
      </c>
      <c r="BI91" s="369"/>
      <c r="BJ91" s="369"/>
      <c r="BK91" s="369"/>
      <c r="BL91" s="369"/>
      <c r="BM91" s="369"/>
      <c r="BN91" s="369"/>
      <c r="BO91" s="371"/>
    </row>
    <row r="92" s="385" customFormat="true" ht="109.5" hidden="false" customHeight="true" outlineLevel="0" collapsed="false">
      <c r="A92" s="475" t="n">
        <v>81</v>
      </c>
      <c r="B92" s="476" t="str">
        <f aca="false">IF(基本情報入力シート!B120="","",基本情報入力シート!B120)</f>
        <v/>
      </c>
      <c r="C92" s="476"/>
      <c r="D92" s="476"/>
      <c r="E92" s="476"/>
      <c r="F92" s="476"/>
      <c r="G92" s="477" t="str">
        <f aca="false">IF(基本情報入力シート!L120="", "", 基本情報入力シート!L120)</f>
        <v/>
      </c>
      <c r="H92" s="477" t="str">
        <f aca="false">IF(基本情報入力シート!Q120="", "", 基本情報入力シート!Q120)</f>
        <v/>
      </c>
      <c r="I92" s="477" t="str">
        <f aca="false">IF(基本情報入力シート!V120="", "", 基本情報入力シート!V120)</f>
        <v/>
      </c>
      <c r="J92" s="477" t="str">
        <f aca="false">IF(基本情報入力シート!W120="", "", 基本情報入力シート!W120)</f>
        <v/>
      </c>
      <c r="K92" s="477" t="str">
        <f aca="false">IF(基本情報入力シート!Z120="", "", 基本情報入力シート!Z120)</f>
        <v/>
      </c>
      <c r="L92" s="478" t="str">
        <f aca="false">IF(基本情報入力シート!AF120=0, "",基本情報入力シート!AF120)</f>
        <v/>
      </c>
      <c r="M92" s="479" t="e">
        <f aca="false">IF(基本情報入力シート!AG120="","",基本情報入力シート!AG120)</f>
        <v>#N/A</v>
      </c>
      <c r="N92" s="480"/>
      <c r="O92" s="481" t="e">
        <f aca="false">IFERROR(VLOOKUP(K92,【参考】数式用!$A$2:$F$57,MATCH(N92,【参考】数式用!$C$3:$F$3,0)+2,0),"")))</f>
        <v>#N/A</v>
      </c>
      <c r="P92" s="482" t="s">
        <v>179</v>
      </c>
      <c r="Q92" s="483"/>
      <c r="R92" s="484" t="s">
        <v>180</v>
      </c>
      <c r="S92" s="483"/>
      <c r="T92" s="484" t="s">
        <v>268</v>
      </c>
      <c r="U92" s="483"/>
      <c r="V92" s="484" t="s">
        <v>180</v>
      </c>
      <c r="W92" s="483"/>
      <c r="X92" s="484" t="s">
        <v>181</v>
      </c>
      <c r="Y92" s="484" t="s">
        <v>269</v>
      </c>
      <c r="Z92" s="484" t="str">
        <f aca="false">IF(Q92&gt;=1,(U92*12+W92)-(Q92*12+S92)+1,"")</f>
        <v/>
      </c>
      <c r="AA92" s="485" t="s">
        <v>270</v>
      </c>
      <c r="AB92" s="486" t="str">
        <f aca="false">IFERROR(ROUNDDOWN(ROUND(L92*O92,0)*M92,0)*Z92,"")</f>
        <v/>
      </c>
      <c r="AC92" s="487" t="e">
        <f aca="false">IFERROR(ROUNDDOWN(ROUNDDOWN(ROUND(L92*VLOOKUP(K92,【参考】数式用!$A$4:$F$57,MATCH("処遇改善加算Ⅳ",【参考】数式用!$C$3:$F$3,0)+2,0),0)*M92,0)*Z92*0.5,0), "")),0),0),0))</f>
        <v>#N/A</v>
      </c>
      <c r="AD92" s="488"/>
      <c r="AE92" s="489"/>
      <c r="AF92" s="489"/>
      <c r="AG92" s="490"/>
      <c r="AH92" s="491"/>
      <c r="AI92" s="492"/>
      <c r="AJ92" s="492"/>
      <c r="AK92" s="493" t="e">
        <f aca="false">IF(AND(N92&lt;&gt;"", OR(U92&lt;&gt;8,W92&lt;&gt;5)),"！算定期間の終わりが令和８年５月になっていません。令和８年６月以降については別シートに記載してください。",
 IF(AND(AN92="加算対象外",N92&lt;&gt;""),"このサービスは、令和８年４月・５月は処遇改善加算の対象ではありません。記入しないでください。",""))</f>
        <v>#N/A</v>
      </c>
      <c r="AL92" s="494" t="e">
        <f aca="false">IF(OR(N92="",AN92="加算対象外"),"",IF(OR(AND(COUNTIF(AP92,"未入力")&gt;0,AD92=""),AND(COUNTIF(AQ92,"未入力")&gt;0,AE92=""),AND(COUNTIF(AN92:BE92,"AF列に色付け")&gt;0,AF92=""),AND(COUNTIF(AN92:BE92,"AG列に色付け")&gt;0,OR(AG92="",AG92=0)),AND(COUNTIF(AN92:BE92,"AH列に色付け")&gt;0,AH92=""),AND(COUNTIF(AN92:BE92,"AI列に色付け")&gt;0,AI92=""),AND(COUNTIF(AN92:BE92,"AJ列に色付け")&gt;0,AJ92="")),"！記入が必要な欄（オレンジ色のセル）に空欄があります。空欄を埋めてください。",""))</f>
        <v>#N/A</v>
      </c>
      <c r="AM92" s="495"/>
      <c r="AN92" s="496" t="e">
        <f aca="false">IFERROR(VLOOKUP(K92,【参考】数式用!$A$2:$N$57,14,FALSE),"")))</f>
        <v>#N/A</v>
      </c>
      <c r="AO92" s="496" t="e">
        <f aca="false">IF(AND(K92&lt;&gt;"",AN92="加算対象"),"N列に色付け","")</f>
        <v>#N/A</v>
      </c>
      <c r="AP92" s="239" t="e">
        <f aca="false">IF(AND(AC92&lt;&gt;0,AC92&lt;&gt;"",AN92="加算対象"),IF(AD92="○","入力済","未入力"),"")</f>
        <v>#N/A</v>
      </c>
      <c r="AQ92" s="239" t="str">
        <f aca="false">IF(AND(N92&lt;&gt;"", AE92="",AN92="加算対象"), "未入力", "入力済")</f>
        <v>入力済</v>
      </c>
      <c r="AR92" s="496" t="e">
        <f aca="false">IF(AND(N92&lt;&gt;"", N92&lt;&gt;"処遇改善加算Ⅳ",AN92="加算対象"),"AF列に色付け","")</f>
        <v>#N/A</v>
      </c>
      <c r="AS92" s="239" t="str">
        <f aca="false">IF(AND(N92&lt;&gt;"", N92&lt;&gt;"処遇改善加算Ⅳ", AF92=""), "未入力", "入力済")</f>
        <v>入力済</v>
      </c>
      <c r="AT92" s="239" t="str">
        <f aca="false">IF(OR(N92="処遇改善加算Ⅰ",N92="処遇改善加算Ⅱ"),"対象","")</f>
        <v/>
      </c>
      <c r="AU92" s="239" t="e">
        <f aca="false">IF(AND(AN92="加算対象",N92&lt;&gt;"処遇改善加算Ⅲ",N92&lt;&gt;"処遇改善加算Ⅳ", N92&lt;&gt;"", AT92&lt;&gt;"対象外"), 1,"")</f>
        <v>#N/A</v>
      </c>
      <c r="AV92" s="496" t="e">
        <f aca="false">IF(AND(AU92=1, OR(AG92=0,AG92=""),AN92="加算対象"),"AH列に色付け","")</f>
        <v>#N/A</v>
      </c>
      <c r="AW92" s="496" t="str">
        <f aca="false">IF(AND($AU92=1,$AV92="AH列に色付け",OR($AG92="",$AH92="")),"未入力",IF(AND($AU92=1,$AV92="",$AG92=""),"未入力","入力済"))</f>
        <v>入力済</v>
      </c>
      <c r="AX92" s="239" t="e">
        <f aca="false">IFERROR(VLOOKUP(K92,【参考】数式用!$AR$3:$AS$49,2, FALSE), "")))</f>
        <v>#N/A</v>
      </c>
      <c r="AY92" s="496" t="e">
        <f aca="false">IF(AND(AN92="加算対象",N92="処遇改善加算Ⅰ"),"AI列に色付け","")</f>
        <v>#N/A</v>
      </c>
      <c r="AZ92" s="496" t="str">
        <f aca="false">IF(AND(N92="処遇改善加算Ⅰ", AI92=""), "未入力","入力済")</f>
        <v>入力済</v>
      </c>
      <c r="BA92" s="239" t="e">
        <f aca="false">IFERROR(VLOOKUP(K92,【参考】数式用!$AX$3:$AY$56, 2, FALSE), "")))</f>
        <v>#N/A</v>
      </c>
      <c r="BB92" s="496" t="str">
        <f aca="false">IF(COUNTIF(AE92:AH92,"*令和８年度特例要件を*")&gt;0,"AJ列に色付け","")</f>
        <v/>
      </c>
      <c r="BC92" s="497" t="str">
        <f aca="false">IF(AND(COUNTIF(AE92:AH92,"*令和８年度特例要件を*")&gt;0,AJ92=""), "未入力","入力済")</f>
        <v>入力済</v>
      </c>
      <c r="BD92" s="496" t="str">
        <f aca="false">IF(BB92="AJ列に色付け","入力必要","")</f>
        <v/>
      </c>
      <c r="BE92" s="496" t="str">
        <f aca="false">G92</f>
        <v/>
      </c>
      <c r="BF92" s="369"/>
      <c r="BG92" s="369"/>
      <c r="BH92" s="500" t="e">
        <f aca="false">VLOOKUP(K92,【参考】数式用!$A$2:$O$57,15,FALSE))</f>
        <v>#N/A</v>
      </c>
      <c r="BI92" s="369"/>
      <c r="BJ92" s="369"/>
      <c r="BK92" s="369"/>
      <c r="BL92" s="369"/>
      <c r="BM92" s="369"/>
      <c r="BN92" s="369"/>
      <c r="BO92" s="371"/>
    </row>
    <row r="93" s="385" customFormat="true" ht="109.5" hidden="false" customHeight="true" outlineLevel="0" collapsed="false">
      <c r="A93" s="475" t="n">
        <v>82</v>
      </c>
      <c r="B93" s="476" t="str">
        <f aca="false">IF(基本情報入力シート!B121="","",基本情報入力シート!B121)</f>
        <v/>
      </c>
      <c r="C93" s="476"/>
      <c r="D93" s="476"/>
      <c r="E93" s="476"/>
      <c r="F93" s="476"/>
      <c r="G93" s="477" t="str">
        <f aca="false">IF(基本情報入力シート!L121="", "", 基本情報入力シート!L121)</f>
        <v/>
      </c>
      <c r="H93" s="477" t="str">
        <f aca="false">IF(基本情報入力シート!Q121="", "", 基本情報入力シート!Q121)</f>
        <v/>
      </c>
      <c r="I93" s="477" t="str">
        <f aca="false">IF(基本情報入力シート!V121="", "", 基本情報入力シート!V121)</f>
        <v/>
      </c>
      <c r="J93" s="477" t="str">
        <f aca="false">IF(基本情報入力シート!W121="", "", 基本情報入力シート!W121)</f>
        <v/>
      </c>
      <c r="K93" s="477" t="str">
        <f aca="false">IF(基本情報入力シート!Z121="", "", 基本情報入力シート!Z121)</f>
        <v/>
      </c>
      <c r="L93" s="478" t="str">
        <f aca="false">IF(基本情報入力シート!AF121=0, "",基本情報入力シート!AF121)</f>
        <v/>
      </c>
      <c r="M93" s="479" t="e">
        <f aca="false">IF(基本情報入力シート!AG121="","",基本情報入力シート!AG121)</f>
        <v>#N/A</v>
      </c>
      <c r="N93" s="480"/>
      <c r="O93" s="481" t="e">
        <f aca="false">IFERROR(VLOOKUP(K93,【参考】数式用!$A$2:$F$57,MATCH(N93,【参考】数式用!$C$3:$F$3,0)+2,0),"")))</f>
        <v>#N/A</v>
      </c>
      <c r="P93" s="482" t="s">
        <v>179</v>
      </c>
      <c r="Q93" s="483"/>
      <c r="R93" s="484" t="s">
        <v>180</v>
      </c>
      <c r="S93" s="483"/>
      <c r="T93" s="484" t="s">
        <v>268</v>
      </c>
      <c r="U93" s="483"/>
      <c r="V93" s="484" t="s">
        <v>180</v>
      </c>
      <c r="W93" s="483"/>
      <c r="X93" s="484" t="s">
        <v>181</v>
      </c>
      <c r="Y93" s="484" t="s">
        <v>269</v>
      </c>
      <c r="Z93" s="484" t="str">
        <f aca="false">IF(Q93&gt;=1,(U93*12+W93)-(Q93*12+S93)+1,"")</f>
        <v/>
      </c>
      <c r="AA93" s="485" t="s">
        <v>270</v>
      </c>
      <c r="AB93" s="486" t="str">
        <f aca="false">IFERROR(ROUNDDOWN(ROUND(L93*O93,0)*M93,0)*Z93,"")</f>
        <v/>
      </c>
      <c r="AC93" s="487" t="e">
        <f aca="false">IFERROR(ROUNDDOWN(ROUNDDOWN(ROUND(L93*VLOOKUP(K93,【参考】数式用!$A$4:$F$57,MATCH("処遇改善加算Ⅳ",【参考】数式用!$C$3:$F$3,0)+2,0),0)*M93,0)*Z93*0.5,0), "")),0),0),0))</f>
        <v>#N/A</v>
      </c>
      <c r="AD93" s="488"/>
      <c r="AE93" s="489"/>
      <c r="AF93" s="489"/>
      <c r="AG93" s="490"/>
      <c r="AH93" s="491"/>
      <c r="AI93" s="492"/>
      <c r="AJ93" s="492"/>
      <c r="AK93" s="493" t="e">
        <f aca="false">IF(AND(N93&lt;&gt;"", OR(U93&lt;&gt;8,W93&lt;&gt;5)),"！算定期間の終わりが令和８年５月になっていません。令和８年６月以降については別シートに記載してください。",
 IF(AND(AN93="加算対象外",N93&lt;&gt;""),"このサービスは、令和８年４月・５月は処遇改善加算の対象ではありません。記入しないでください。",""))</f>
        <v>#N/A</v>
      </c>
      <c r="AL93" s="494" t="e">
        <f aca="false">IF(OR(N93="",AN93="加算対象外"),"",IF(OR(AND(COUNTIF(AP93,"未入力")&gt;0,AD93=""),AND(COUNTIF(AQ93,"未入力")&gt;0,AE93=""),AND(COUNTIF(AN93:BE93,"AF列に色付け")&gt;0,AF93=""),AND(COUNTIF(AN93:BE93,"AG列に色付け")&gt;0,OR(AG93="",AG93=0)),AND(COUNTIF(AN93:BE93,"AH列に色付け")&gt;0,AH93=""),AND(COUNTIF(AN93:BE93,"AI列に色付け")&gt;0,AI93=""),AND(COUNTIF(AN93:BE93,"AJ列に色付け")&gt;0,AJ93="")),"！記入が必要な欄（オレンジ色のセル）に空欄があります。空欄を埋めてください。",""))</f>
        <v>#N/A</v>
      </c>
      <c r="AM93" s="495"/>
      <c r="AN93" s="496" t="e">
        <f aca="false">IFERROR(VLOOKUP(K93,【参考】数式用!$A$2:$N$57,14,FALSE),"")))</f>
        <v>#N/A</v>
      </c>
      <c r="AO93" s="496" t="e">
        <f aca="false">IF(AND(K93&lt;&gt;"",AN93="加算対象"),"N列に色付け","")</f>
        <v>#N/A</v>
      </c>
      <c r="AP93" s="239" t="e">
        <f aca="false">IF(AND(AC93&lt;&gt;0,AC93&lt;&gt;"",AN93="加算対象"),IF(AD93="○","入力済","未入力"),"")</f>
        <v>#N/A</v>
      </c>
      <c r="AQ93" s="239" t="str">
        <f aca="false">IF(AND(N93&lt;&gt;"", AE93="",AN93="加算対象"), "未入力", "入力済")</f>
        <v>入力済</v>
      </c>
      <c r="AR93" s="496" t="e">
        <f aca="false">IF(AND(N93&lt;&gt;"", N93&lt;&gt;"処遇改善加算Ⅳ",AN93="加算対象"),"AF列に色付け","")</f>
        <v>#N/A</v>
      </c>
      <c r="AS93" s="239" t="str">
        <f aca="false">IF(AND(N93&lt;&gt;"", N93&lt;&gt;"処遇改善加算Ⅳ", AF93=""), "未入力", "入力済")</f>
        <v>入力済</v>
      </c>
      <c r="AT93" s="239" t="str">
        <f aca="false">IF(OR(N93="処遇改善加算Ⅰ",N93="処遇改善加算Ⅱ"),"対象","")</f>
        <v/>
      </c>
      <c r="AU93" s="239" t="e">
        <f aca="false">IF(AND(AN93="加算対象",N93&lt;&gt;"処遇改善加算Ⅲ",N93&lt;&gt;"処遇改善加算Ⅳ", N93&lt;&gt;"", AT93&lt;&gt;"対象外"), 1,"")</f>
        <v>#N/A</v>
      </c>
      <c r="AV93" s="496" t="e">
        <f aca="false">IF(AND(AU93=1, OR(AG93=0,AG93=""),AN93="加算対象"),"AH列に色付け","")</f>
        <v>#N/A</v>
      </c>
      <c r="AW93" s="496" t="str">
        <f aca="false">IF(AND($AU93=1,$AV93="AH列に色付け",OR($AG93="",$AH93="")),"未入力",IF(AND($AU93=1,$AV93="",$AG93=""),"未入力","入力済"))</f>
        <v>入力済</v>
      </c>
      <c r="AX93" s="239" t="e">
        <f aca="false">IFERROR(VLOOKUP(K93,【参考】数式用!$AR$3:$AS$49,2, FALSE), "")))</f>
        <v>#N/A</v>
      </c>
      <c r="AY93" s="496" t="e">
        <f aca="false">IF(AND(AN93="加算対象",N93="処遇改善加算Ⅰ"),"AI列に色付け","")</f>
        <v>#N/A</v>
      </c>
      <c r="AZ93" s="496" t="str">
        <f aca="false">IF(AND(N93="処遇改善加算Ⅰ", AI93=""), "未入力","入力済")</f>
        <v>入力済</v>
      </c>
      <c r="BA93" s="239" t="e">
        <f aca="false">IFERROR(VLOOKUP(K93,【参考】数式用!$AX$3:$AY$56, 2, FALSE), "")))</f>
        <v>#N/A</v>
      </c>
      <c r="BB93" s="496" t="str">
        <f aca="false">IF(COUNTIF(AE93:AH93,"*令和８年度特例要件を*")&gt;0,"AJ列に色付け","")</f>
        <v/>
      </c>
      <c r="BC93" s="497" t="str">
        <f aca="false">IF(AND(COUNTIF(AE93:AH93,"*令和８年度特例要件を*")&gt;0,AJ93=""), "未入力","入力済")</f>
        <v>入力済</v>
      </c>
      <c r="BD93" s="496" t="str">
        <f aca="false">IF(BB93="AJ列に色付け","入力必要","")</f>
        <v/>
      </c>
      <c r="BE93" s="496" t="str">
        <f aca="false">G93</f>
        <v/>
      </c>
      <c r="BF93" s="369"/>
      <c r="BG93" s="369"/>
      <c r="BH93" s="500" t="e">
        <f aca="false">VLOOKUP(K93,【参考】数式用!$A$2:$O$57,15,FALSE))</f>
        <v>#N/A</v>
      </c>
      <c r="BI93" s="369"/>
      <c r="BJ93" s="369"/>
      <c r="BK93" s="369"/>
      <c r="BL93" s="369"/>
      <c r="BM93" s="369"/>
      <c r="BN93" s="369"/>
      <c r="BO93" s="371"/>
    </row>
    <row r="94" s="385" customFormat="true" ht="109.5" hidden="false" customHeight="true" outlineLevel="0" collapsed="false">
      <c r="A94" s="475" t="n">
        <v>83</v>
      </c>
      <c r="B94" s="476" t="str">
        <f aca="false">IF(基本情報入力シート!B122="","",基本情報入力シート!B122)</f>
        <v/>
      </c>
      <c r="C94" s="476"/>
      <c r="D94" s="476"/>
      <c r="E94" s="476"/>
      <c r="F94" s="476"/>
      <c r="G94" s="477" t="str">
        <f aca="false">IF(基本情報入力シート!L122="", "", 基本情報入力シート!L122)</f>
        <v/>
      </c>
      <c r="H94" s="477" t="str">
        <f aca="false">IF(基本情報入力シート!Q122="", "", 基本情報入力シート!Q122)</f>
        <v/>
      </c>
      <c r="I94" s="477" t="str">
        <f aca="false">IF(基本情報入力シート!V122="", "", 基本情報入力シート!V122)</f>
        <v/>
      </c>
      <c r="J94" s="477" t="str">
        <f aca="false">IF(基本情報入力シート!W122="", "", 基本情報入力シート!W122)</f>
        <v/>
      </c>
      <c r="K94" s="477" t="str">
        <f aca="false">IF(基本情報入力シート!Z122="", "", 基本情報入力シート!Z122)</f>
        <v/>
      </c>
      <c r="L94" s="478" t="str">
        <f aca="false">IF(基本情報入力シート!AF122=0, "",基本情報入力シート!AF122)</f>
        <v/>
      </c>
      <c r="M94" s="479" t="e">
        <f aca="false">IF(基本情報入力シート!AG122="","",基本情報入力シート!AG122)</f>
        <v>#N/A</v>
      </c>
      <c r="N94" s="480"/>
      <c r="O94" s="481" t="e">
        <f aca="false">IFERROR(VLOOKUP(K94,【参考】数式用!$A$2:$F$57,MATCH(N94,【参考】数式用!$C$3:$F$3,0)+2,0),"")))</f>
        <v>#N/A</v>
      </c>
      <c r="P94" s="482" t="s">
        <v>179</v>
      </c>
      <c r="Q94" s="483"/>
      <c r="R94" s="484" t="s">
        <v>180</v>
      </c>
      <c r="S94" s="483"/>
      <c r="T94" s="484" t="s">
        <v>268</v>
      </c>
      <c r="U94" s="483"/>
      <c r="V94" s="484" t="s">
        <v>180</v>
      </c>
      <c r="W94" s="483"/>
      <c r="X94" s="484" t="s">
        <v>181</v>
      </c>
      <c r="Y94" s="484" t="s">
        <v>269</v>
      </c>
      <c r="Z94" s="484" t="str">
        <f aca="false">IF(Q94&gt;=1,(U94*12+W94)-(Q94*12+S94)+1,"")</f>
        <v/>
      </c>
      <c r="AA94" s="485" t="s">
        <v>270</v>
      </c>
      <c r="AB94" s="486" t="str">
        <f aca="false">IFERROR(ROUNDDOWN(ROUND(L94*O94,0)*M94,0)*Z94,"")</f>
        <v/>
      </c>
      <c r="AC94" s="487" t="e">
        <f aca="false">IFERROR(ROUNDDOWN(ROUNDDOWN(ROUND(L94*VLOOKUP(K94,【参考】数式用!$A$4:$F$57,MATCH("処遇改善加算Ⅳ",【参考】数式用!$C$3:$F$3,0)+2,0),0)*M94,0)*Z94*0.5,0), "")),0),0),0))</f>
        <v>#N/A</v>
      </c>
      <c r="AD94" s="488"/>
      <c r="AE94" s="489"/>
      <c r="AF94" s="489"/>
      <c r="AG94" s="490"/>
      <c r="AH94" s="491"/>
      <c r="AI94" s="492"/>
      <c r="AJ94" s="492"/>
      <c r="AK94" s="493" t="e">
        <f aca="false">IF(AND(N94&lt;&gt;"", OR(U94&lt;&gt;8,W94&lt;&gt;5)),"！算定期間の終わりが令和８年５月になっていません。令和８年６月以降については別シートに記載してください。",
 IF(AND(AN94="加算対象外",N94&lt;&gt;""),"このサービスは、令和８年４月・５月は処遇改善加算の対象ではありません。記入しないでください。",""))</f>
        <v>#N/A</v>
      </c>
      <c r="AL94" s="494" t="e">
        <f aca="false">IF(OR(N94="",AN94="加算対象外"),"",IF(OR(AND(COUNTIF(AP94,"未入力")&gt;0,AD94=""),AND(COUNTIF(AQ94,"未入力")&gt;0,AE94=""),AND(COUNTIF(AN94:BE94,"AF列に色付け")&gt;0,AF94=""),AND(COUNTIF(AN94:BE94,"AG列に色付け")&gt;0,OR(AG94="",AG94=0)),AND(COUNTIF(AN94:BE94,"AH列に色付け")&gt;0,AH94=""),AND(COUNTIF(AN94:BE94,"AI列に色付け")&gt;0,AI94=""),AND(COUNTIF(AN94:BE94,"AJ列に色付け")&gt;0,AJ94="")),"！記入が必要な欄（オレンジ色のセル）に空欄があります。空欄を埋めてください。",""))</f>
        <v>#N/A</v>
      </c>
      <c r="AM94" s="495"/>
      <c r="AN94" s="496" t="e">
        <f aca="false">IFERROR(VLOOKUP(K94,【参考】数式用!$A$2:$N$57,14,FALSE),"")))</f>
        <v>#N/A</v>
      </c>
      <c r="AO94" s="496" t="e">
        <f aca="false">IF(AND(K94&lt;&gt;"",AN94="加算対象"),"N列に色付け","")</f>
        <v>#N/A</v>
      </c>
      <c r="AP94" s="239" t="e">
        <f aca="false">IF(AND(AC94&lt;&gt;0,AC94&lt;&gt;"",AN94="加算対象"),IF(AD94="○","入力済","未入力"),"")</f>
        <v>#N/A</v>
      </c>
      <c r="AQ94" s="239" t="str">
        <f aca="false">IF(AND(N94&lt;&gt;"", AE94="",AN94="加算対象"), "未入力", "入力済")</f>
        <v>入力済</v>
      </c>
      <c r="AR94" s="496" t="e">
        <f aca="false">IF(AND(N94&lt;&gt;"", N94&lt;&gt;"処遇改善加算Ⅳ",AN94="加算対象"),"AF列に色付け","")</f>
        <v>#N/A</v>
      </c>
      <c r="AS94" s="239" t="str">
        <f aca="false">IF(AND(N94&lt;&gt;"", N94&lt;&gt;"処遇改善加算Ⅳ", AF94=""), "未入力", "入力済")</f>
        <v>入力済</v>
      </c>
      <c r="AT94" s="239" t="str">
        <f aca="false">IF(OR(N94="処遇改善加算Ⅰ",N94="処遇改善加算Ⅱ"),"対象","")</f>
        <v/>
      </c>
      <c r="AU94" s="239" t="e">
        <f aca="false">IF(AND(AN94="加算対象",N94&lt;&gt;"処遇改善加算Ⅲ",N94&lt;&gt;"処遇改善加算Ⅳ", N94&lt;&gt;"", AT94&lt;&gt;"対象外"), 1,"")</f>
        <v>#N/A</v>
      </c>
      <c r="AV94" s="496" t="e">
        <f aca="false">IF(AND(AU94=1, OR(AG94=0,AG94=""),AN94="加算対象"),"AH列に色付け","")</f>
        <v>#N/A</v>
      </c>
      <c r="AW94" s="496" t="str">
        <f aca="false">IF(AND($AU94=1,$AV94="AH列に色付け",OR($AG94="",$AH94="")),"未入力",IF(AND($AU94=1,$AV94="",$AG94=""),"未入力","入力済"))</f>
        <v>入力済</v>
      </c>
      <c r="AX94" s="239" t="e">
        <f aca="false">IFERROR(VLOOKUP(K94,【参考】数式用!$AR$3:$AS$49,2, FALSE), "")))</f>
        <v>#N/A</v>
      </c>
      <c r="AY94" s="496" t="e">
        <f aca="false">IF(AND(AN94="加算対象",N94="処遇改善加算Ⅰ"),"AI列に色付け","")</f>
        <v>#N/A</v>
      </c>
      <c r="AZ94" s="496" t="str">
        <f aca="false">IF(AND(N94="処遇改善加算Ⅰ", AI94=""), "未入力","入力済")</f>
        <v>入力済</v>
      </c>
      <c r="BA94" s="239" t="e">
        <f aca="false">IFERROR(VLOOKUP(K94,【参考】数式用!$AX$3:$AY$56, 2, FALSE), "")))</f>
        <v>#N/A</v>
      </c>
      <c r="BB94" s="496" t="str">
        <f aca="false">IF(COUNTIF(AE94:AH94,"*令和８年度特例要件を*")&gt;0,"AJ列に色付け","")</f>
        <v/>
      </c>
      <c r="BC94" s="497" t="str">
        <f aca="false">IF(AND(COUNTIF(AE94:AH94,"*令和８年度特例要件を*")&gt;0,AJ94=""), "未入力","入力済")</f>
        <v>入力済</v>
      </c>
      <c r="BD94" s="496" t="str">
        <f aca="false">IF(BB94="AJ列に色付け","入力必要","")</f>
        <v/>
      </c>
      <c r="BE94" s="496" t="str">
        <f aca="false">G94</f>
        <v/>
      </c>
      <c r="BF94" s="369"/>
      <c r="BG94" s="369"/>
      <c r="BH94" s="500" t="e">
        <f aca="false">VLOOKUP(K94,【参考】数式用!$A$2:$O$57,15,FALSE))</f>
        <v>#N/A</v>
      </c>
      <c r="BI94" s="369"/>
      <c r="BJ94" s="369"/>
      <c r="BK94" s="369"/>
      <c r="BL94" s="369"/>
      <c r="BM94" s="369"/>
      <c r="BN94" s="369"/>
      <c r="BO94" s="371"/>
    </row>
    <row r="95" s="385" customFormat="true" ht="109.5" hidden="false" customHeight="true" outlineLevel="0" collapsed="false">
      <c r="A95" s="475" t="n">
        <v>84</v>
      </c>
      <c r="B95" s="476" t="str">
        <f aca="false">IF(基本情報入力シート!B123="","",基本情報入力シート!B123)</f>
        <v/>
      </c>
      <c r="C95" s="476"/>
      <c r="D95" s="476"/>
      <c r="E95" s="476"/>
      <c r="F95" s="476"/>
      <c r="G95" s="477" t="str">
        <f aca="false">IF(基本情報入力シート!L123="", "", 基本情報入力シート!L123)</f>
        <v/>
      </c>
      <c r="H95" s="477" t="str">
        <f aca="false">IF(基本情報入力シート!Q123="", "", 基本情報入力シート!Q123)</f>
        <v/>
      </c>
      <c r="I95" s="477" t="str">
        <f aca="false">IF(基本情報入力シート!V123="", "", 基本情報入力シート!V123)</f>
        <v/>
      </c>
      <c r="J95" s="477" t="str">
        <f aca="false">IF(基本情報入力シート!W123="", "", 基本情報入力シート!W123)</f>
        <v/>
      </c>
      <c r="K95" s="477" t="str">
        <f aca="false">IF(基本情報入力シート!Z123="", "", 基本情報入力シート!Z123)</f>
        <v/>
      </c>
      <c r="L95" s="478" t="str">
        <f aca="false">IF(基本情報入力シート!AF123=0, "",基本情報入力シート!AF123)</f>
        <v/>
      </c>
      <c r="M95" s="479" t="e">
        <f aca="false">IF(基本情報入力シート!AG123="","",基本情報入力シート!AG123)</f>
        <v>#N/A</v>
      </c>
      <c r="N95" s="480"/>
      <c r="O95" s="481" t="e">
        <f aca="false">IFERROR(VLOOKUP(K95,【参考】数式用!$A$2:$F$57,MATCH(N95,【参考】数式用!$C$3:$F$3,0)+2,0),"")))</f>
        <v>#N/A</v>
      </c>
      <c r="P95" s="482" t="s">
        <v>179</v>
      </c>
      <c r="Q95" s="483"/>
      <c r="R95" s="484" t="s">
        <v>180</v>
      </c>
      <c r="S95" s="483"/>
      <c r="T95" s="484" t="s">
        <v>268</v>
      </c>
      <c r="U95" s="483"/>
      <c r="V95" s="484" t="s">
        <v>180</v>
      </c>
      <c r="W95" s="483"/>
      <c r="X95" s="484" t="s">
        <v>181</v>
      </c>
      <c r="Y95" s="484" t="s">
        <v>269</v>
      </c>
      <c r="Z95" s="484" t="str">
        <f aca="false">IF(Q95&gt;=1,(U95*12+W95)-(Q95*12+S95)+1,"")</f>
        <v/>
      </c>
      <c r="AA95" s="485" t="s">
        <v>270</v>
      </c>
      <c r="AB95" s="486" t="str">
        <f aca="false">IFERROR(ROUNDDOWN(ROUND(L95*O95,0)*M95,0)*Z95,"")</f>
        <v/>
      </c>
      <c r="AC95" s="487" t="e">
        <f aca="false">IFERROR(ROUNDDOWN(ROUNDDOWN(ROUND(L95*VLOOKUP(K95,【参考】数式用!$A$4:$F$57,MATCH("処遇改善加算Ⅳ",【参考】数式用!$C$3:$F$3,0)+2,0),0)*M95,0)*Z95*0.5,0), "")),0),0),0))</f>
        <v>#N/A</v>
      </c>
      <c r="AD95" s="488"/>
      <c r="AE95" s="489"/>
      <c r="AF95" s="489"/>
      <c r="AG95" s="490"/>
      <c r="AH95" s="491"/>
      <c r="AI95" s="492"/>
      <c r="AJ95" s="492"/>
      <c r="AK95" s="493" t="e">
        <f aca="false">IF(AND(N95&lt;&gt;"", OR(U95&lt;&gt;8,W95&lt;&gt;5)),"！算定期間の終わりが令和８年５月になっていません。令和８年６月以降については別シートに記載してください。",
 IF(AND(AN95="加算対象外",N95&lt;&gt;""),"このサービスは、令和８年４月・５月は処遇改善加算の対象ではありません。記入しないでください。",""))</f>
        <v>#N/A</v>
      </c>
      <c r="AL95" s="494" t="e">
        <f aca="false">IF(OR(N95="",AN95="加算対象外"),"",IF(OR(AND(COUNTIF(AP95,"未入力")&gt;0,AD95=""),AND(COUNTIF(AQ95,"未入力")&gt;0,AE95=""),AND(COUNTIF(AN95:BE95,"AF列に色付け")&gt;0,AF95=""),AND(COUNTIF(AN95:BE95,"AG列に色付け")&gt;0,OR(AG95="",AG95=0)),AND(COUNTIF(AN95:BE95,"AH列に色付け")&gt;0,AH95=""),AND(COUNTIF(AN95:BE95,"AI列に色付け")&gt;0,AI95=""),AND(COUNTIF(AN95:BE95,"AJ列に色付け")&gt;0,AJ95="")),"！記入が必要な欄（オレンジ色のセル）に空欄があります。空欄を埋めてください。",""))</f>
        <v>#N/A</v>
      </c>
      <c r="AM95" s="495"/>
      <c r="AN95" s="496" t="e">
        <f aca="false">IFERROR(VLOOKUP(K95,【参考】数式用!$A$2:$N$57,14,FALSE),"")))</f>
        <v>#N/A</v>
      </c>
      <c r="AO95" s="496" t="e">
        <f aca="false">IF(AND(K95&lt;&gt;"",AN95="加算対象"),"N列に色付け","")</f>
        <v>#N/A</v>
      </c>
      <c r="AP95" s="239" t="e">
        <f aca="false">IF(AND(AC95&lt;&gt;0,AC95&lt;&gt;"",AN95="加算対象"),IF(AD95="○","入力済","未入力"),"")</f>
        <v>#N/A</v>
      </c>
      <c r="AQ95" s="239" t="str">
        <f aca="false">IF(AND(N95&lt;&gt;"", AE95="",AN95="加算対象"), "未入力", "入力済")</f>
        <v>入力済</v>
      </c>
      <c r="AR95" s="496" t="e">
        <f aca="false">IF(AND(N95&lt;&gt;"", N95&lt;&gt;"処遇改善加算Ⅳ",AN95="加算対象"),"AF列に色付け","")</f>
        <v>#N/A</v>
      </c>
      <c r="AS95" s="239" t="str">
        <f aca="false">IF(AND(N95&lt;&gt;"", N95&lt;&gt;"処遇改善加算Ⅳ", AF95=""), "未入力", "入力済")</f>
        <v>入力済</v>
      </c>
      <c r="AT95" s="239" t="str">
        <f aca="false">IF(OR(N95="処遇改善加算Ⅰ",N95="処遇改善加算Ⅱ"),"対象","")</f>
        <v/>
      </c>
      <c r="AU95" s="239" t="e">
        <f aca="false">IF(AND(AN95="加算対象",N95&lt;&gt;"処遇改善加算Ⅲ",N95&lt;&gt;"処遇改善加算Ⅳ", N95&lt;&gt;"", AT95&lt;&gt;"対象外"), 1,"")</f>
        <v>#N/A</v>
      </c>
      <c r="AV95" s="496" t="e">
        <f aca="false">IF(AND(AU95=1, OR(AG95=0,AG95=""),AN95="加算対象"),"AH列に色付け","")</f>
        <v>#N/A</v>
      </c>
      <c r="AW95" s="496" t="str">
        <f aca="false">IF(AND($AU95=1,$AV95="AH列に色付け",OR($AG95="",$AH95="")),"未入力",IF(AND($AU95=1,$AV95="",$AG95=""),"未入力","入力済"))</f>
        <v>入力済</v>
      </c>
      <c r="AX95" s="239" t="e">
        <f aca="false">IFERROR(VLOOKUP(K95,【参考】数式用!$AR$3:$AS$49,2, FALSE), "")))</f>
        <v>#N/A</v>
      </c>
      <c r="AY95" s="496" t="e">
        <f aca="false">IF(AND(AN95="加算対象",N95="処遇改善加算Ⅰ"),"AI列に色付け","")</f>
        <v>#N/A</v>
      </c>
      <c r="AZ95" s="496" t="str">
        <f aca="false">IF(AND(N95="処遇改善加算Ⅰ", AI95=""), "未入力","入力済")</f>
        <v>入力済</v>
      </c>
      <c r="BA95" s="239" t="e">
        <f aca="false">IFERROR(VLOOKUP(K95,【参考】数式用!$AX$3:$AY$56, 2, FALSE), "")))</f>
        <v>#N/A</v>
      </c>
      <c r="BB95" s="496" t="str">
        <f aca="false">IF(COUNTIF(AE95:AH95,"*令和８年度特例要件を*")&gt;0,"AJ列に色付け","")</f>
        <v/>
      </c>
      <c r="BC95" s="497" t="str">
        <f aca="false">IF(AND(COUNTIF(AE95:AH95,"*令和８年度特例要件を*")&gt;0,AJ95=""), "未入力","入力済")</f>
        <v>入力済</v>
      </c>
      <c r="BD95" s="496" t="str">
        <f aca="false">IF(BB95="AJ列に色付け","入力必要","")</f>
        <v/>
      </c>
      <c r="BE95" s="496" t="str">
        <f aca="false">G95</f>
        <v/>
      </c>
      <c r="BF95" s="369"/>
      <c r="BG95" s="369"/>
      <c r="BH95" s="500" t="e">
        <f aca="false">VLOOKUP(K95,【参考】数式用!$A$2:$O$57,15,FALSE))</f>
        <v>#N/A</v>
      </c>
      <c r="BI95" s="369"/>
      <c r="BJ95" s="369"/>
      <c r="BK95" s="369"/>
      <c r="BL95" s="369"/>
      <c r="BM95" s="369"/>
      <c r="BN95" s="369"/>
      <c r="BO95" s="371"/>
    </row>
    <row r="96" s="385" customFormat="true" ht="109.5" hidden="false" customHeight="true" outlineLevel="0" collapsed="false">
      <c r="A96" s="475" t="n">
        <v>85</v>
      </c>
      <c r="B96" s="476" t="str">
        <f aca="false">IF(基本情報入力シート!B124="","",基本情報入力シート!B124)</f>
        <v/>
      </c>
      <c r="C96" s="476"/>
      <c r="D96" s="476"/>
      <c r="E96" s="476"/>
      <c r="F96" s="476"/>
      <c r="G96" s="477" t="str">
        <f aca="false">IF(基本情報入力シート!L124="", "", 基本情報入力シート!L124)</f>
        <v/>
      </c>
      <c r="H96" s="477" t="str">
        <f aca="false">IF(基本情報入力シート!Q124="", "", 基本情報入力シート!Q124)</f>
        <v/>
      </c>
      <c r="I96" s="477" t="str">
        <f aca="false">IF(基本情報入力シート!V124="", "", 基本情報入力シート!V124)</f>
        <v/>
      </c>
      <c r="J96" s="477" t="str">
        <f aca="false">IF(基本情報入力シート!W124="", "", 基本情報入力シート!W124)</f>
        <v/>
      </c>
      <c r="K96" s="477" t="str">
        <f aca="false">IF(基本情報入力シート!Z124="", "", 基本情報入力シート!Z124)</f>
        <v/>
      </c>
      <c r="L96" s="478" t="str">
        <f aca="false">IF(基本情報入力シート!AF124=0, "",基本情報入力シート!AF124)</f>
        <v/>
      </c>
      <c r="M96" s="479" t="e">
        <f aca="false">IF(基本情報入力シート!AG124="","",基本情報入力シート!AG124)</f>
        <v>#N/A</v>
      </c>
      <c r="N96" s="480"/>
      <c r="O96" s="481" t="e">
        <f aca="false">IFERROR(VLOOKUP(K96,【参考】数式用!$A$2:$F$57,MATCH(N96,【参考】数式用!$C$3:$F$3,0)+2,0),"")))</f>
        <v>#N/A</v>
      </c>
      <c r="P96" s="482" t="s">
        <v>179</v>
      </c>
      <c r="Q96" s="483"/>
      <c r="R96" s="484" t="s">
        <v>180</v>
      </c>
      <c r="S96" s="483"/>
      <c r="T96" s="484" t="s">
        <v>268</v>
      </c>
      <c r="U96" s="483"/>
      <c r="V96" s="484" t="s">
        <v>180</v>
      </c>
      <c r="W96" s="483"/>
      <c r="X96" s="484" t="s">
        <v>181</v>
      </c>
      <c r="Y96" s="484" t="s">
        <v>269</v>
      </c>
      <c r="Z96" s="484" t="str">
        <f aca="false">IF(Q96&gt;=1,(U96*12+W96)-(Q96*12+S96)+1,"")</f>
        <v/>
      </c>
      <c r="AA96" s="485" t="s">
        <v>270</v>
      </c>
      <c r="AB96" s="486" t="str">
        <f aca="false">IFERROR(ROUNDDOWN(ROUND(L96*O96,0)*M96,0)*Z96,"")</f>
        <v/>
      </c>
      <c r="AC96" s="487" t="e">
        <f aca="false">IFERROR(ROUNDDOWN(ROUNDDOWN(ROUND(L96*VLOOKUP(K96,【参考】数式用!$A$4:$F$57,MATCH("処遇改善加算Ⅳ",【参考】数式用!$C$3:$F$3,0)+2,0),0)*M96,0)*Z96*0.5,0), "")),0),0),0))</f>
        <v>#N/A</v>
      </c>
      <c r="AD96" s="488"/>
      <c r="AE96" s="489"/>
      <c r="AF96" s="489"/>
      <c r="AG96" s="490"/>
      <c r="AH96" s="491"/>
      <c r="AI96" s="492"/>
      <c r="AJ96" s="492"/>
      <c r="AK96" s="493" t="e">
        <f aca="false">IF(AND(N96&lt;&gt;"", OR(U96&lt;&gt;8,W96&lt;&gt;5)),"！算定期間の終わりが令和８年５月になっていません。令和８年６月以降については別シートに記載してください。",
 IF(AND(AN96="加算対象外",N96&lt;&gt;""),"このサービスは、令和８年４月・５月は処遇改善加算の対象ではありません。記入しないでください。",""))</f>
        <v>#N/A</v>
      </c>
      <c r="AL96" s="494" t="e">
        <f aca="false">IF(OR(N96="",AN96="加算対象外"),"",IF(OR(AND(COUNTIF(AP96,"未入力")&gt;0,AD96=""),AND(COUNTIF(AQ96,"未入力")&gt;0,AE96=""),AND(COUNTIF(AN96:BE96,"AF列に色付け")&gt;0,AF96=""),AND(COUNTIF(AN96:BE96,"AG列に色付け")&gt;0,OR(AG96="",AG96=0)),AND(COUNTIF(AN96:BE96,"AH列に色付け")&gt;0,AH96=""),AND(COUNTIF(AN96:BE96,"AI列に色付け")&gt;0,AI96=""),AND(COUNTIF(AN96:BE96,"AJ列に色付け")&gt;0,AJ96="")),"！記入が必要な欄（オレンジ色のセル）に空欄があります。空欄を埋めてください。",""))</f>
        <v>#N/A</v>
      </c>
      <c r="AM96" s="495"/>
      <c r="AN96" s="496" t="e">
        <f aca="false">IFERROR(VLOOKUP(K96,【参考】数式用!$A$2:$N$57,14,FALSE),"")))</f>
        <v>#N/A</v>
      </c>
      <c r="AO96" s="496" t="e">
        <f aca="false">IF(AND(K96&lt;&gt;"",AN96="加算対象"),"N列に色付け","")</f>
        <v>#N/A</v>
      </c>
      <c r="AP96" s="239" t="e">
        <f aca="false">IF(AND(AC96&lt;&gt;0,AC96&lt;&gt;"",AN96="加算対象"),IF(AD96="○","入力済","未入力"),"")</f>
        <v>#N/A</v>
      </c>
      <c r="AQ96" s="239" t="str">
        <f aca="false">IF(AND(N96&lt;&gt;"", AE96="",AN96="加算対象"), "未入力", "入力済")</f>
        <v>入力済</v>
      </c>
      <c r="AR96" s="496" t="e">
        <f aca="false">IF(AND(N96&lt;&gt;"", N96&lt;&gt;"処遇改善加算Ⅳ",AN96="加算対象"),"AF列に色付け","")</f>
        <v>#N/A</v>
      </c>
      <c r="AS96" s="239" t="str">
        <f aca="false">IF(AND(N96&lt;&gt;"", N96&lt;&gt;"処遇改善加算Ⅳ", AF96=""), "未入力", "入力済")</f>
        <v>入力済</v>
      </c>
      <c r="AT96" s="239" t="str">
        <f aca="false">IF(OR(N96="処遇改善加算Ⅰ",N96="処遇改善加算Ⅱ"),"対象","")</f>
        <v/>
      </c>
      <c r="AU96" s="239" t="e">
        <f aca="false">IF(AND(AN96="加算対象",N96&lt;&gt;"処遇改善加算Ⅲ",N96&lt;&gt;"処遇改善加算Ⅳ", N96&lt;&gt;"", AT96&lt;&gt;"対象外"), 1,"")</f>
        <v>#N/A</v>
      </c>
      <c r="AV96" s="496" t="e">
        <f aca="false">IF(AND(AU96=1, OR(AG96=0,AG96=""),AN96="加算対象"),"AH列に色付け","")</f>
        <v>#N/A</v>
      </c>
      <c r="AW96" s="496" t="str">
        <f aca="false">IF(AND($AU96=1,$AV96="AH列に色付け",OR($AG96="",$AH96="")),"未入力",IF(AND($AU96=1,$AV96="",$AG96=""),"未入力","入力済"))</f>
        <v>入力済</v>
      </c>
      <c r="AX96" s="239" t="e">
        <f aca="false">IFERROR(VLOOKUP(K96,【参考】数式用!$AR$3:$AS$49,2, FALSE), "")))</f>
        <v>#N/A</v>
      </c>
      <c r="AY96" s="496" t="e">
        <f aca="false">IF(AND(AN96="加算対象",N96="処遇改善加算Ⅰ"),"AI列に色付け","")</f>
        <v>#N/A</v>
      </c>
      <c r="AZ96" s="496" t="str">
        <f aca="false">IF(AND(N96="処遇改善加算Ⅰ", AI96=""), "未入力","入力済")</f>
        <v>入力済</v>
      </c>
      <c r="BA96" s="239" t="e">
        <f aca="false">IFERROR(VLOOKUP(K96,【参考】数式用!$AX$3:$AY$56, 2, FALSE), "")))</f>
        <v>#N/A</v>
      </c>
      <c r="BB96" s="496" t="str">
        <f aca="false">IF(COUNTIF(AE96:AH96,"*令和８年度特例要件を*")&gt;0,"AJ列に色付け","")</f>
        <v/>
      </c>
      <c r="BC96" s="497" t="str">
        <f aca="false">IF(AND(COUNTIF(AE96:AH96,"*令和８年度特例要件を*")&gt;0,AJ96=""), "未入力","入力済")</f>
        <v>入力済</v>
      </c>
      <c r="BD96" s="496" t="str">
        <f aca="false">IF(BB96="AJ列に色付け","入力必要","")</f>
        <v/>
      </c>
      <c r="BE96" s="496" t="str">
        <f aca="false">G96</f>
        <v/>
      </c>
      <c r="BF96" s="369"/>
      <c r="BG96" s="369"/>
      <c r="BH96" s="500" t="e">
        <f aca="false">VLOOKUP(K96,【参考】数式用!$A$2:$O$57,15,FALSE))</f>
        <v>#N/A</v>
      </c>
      <c r="BI96" s="369"/>
      <c r="BJ96" s="369"/>
      <c r="BK96" s="369"/>
      <c r="BL96" s="369"/>
      <c r="BM96" s="369"/>
      <c r="BN96" s="369"/>
      <c r="BO96" s="371"/>
    </row>
    <row r="97" s="385" customFormat="true" ht="109.5" hidden="false" customHeight="true" outlineLevel="0" collapsed="false">
      <c r="A97" s="475" t="n">
        <v>86</v>
      </c>
      <c r="B97" s="476" t="str">
        <f aca="false">IF(基本情報入力シート!B125="","",基本情報入力シート!B125)</f>
        <v/>
      </c>
      <c r="C97" s="476"/>
      <c r="D97" s="476"/>
      <c r="E97" s="476"/>
      <c r="F97" s="476"/>
      <c r="G97" s="477" t="str">
        <f aca="false">IF(基本情報入力シート!L125="", "", 基本情報入力シート!L125)</f>
        <v/>
      </c>
      <c r="H97" s="477" t="str">
        <f aca="false">IF(基本情報入力シート!Q125="", "", 基本情報入力シート!Q125)</f>
        <v/>
      </c>
      <c r="I97" s="477" t="str">
        <f aca="false">IF(基本情報入力シート!V125="", "", 基本情報入力シート!V125)</f>
        <v/>
      </c>
      <c r="J97" s="477" t="str">
        <f aca="false">IF(基本情報入力シート!W125="", "", 基本情報入力シート!W125)</f>
        <v/>
      </c>
      <c r="K97" s="477" t="str">
        <f aca="false">IF(基本情報入力シート!Z125="", "", 基本情報入力シート!Z125)</f>
        <v/>
      </c>
      <c r="L97" s="478" t="str">
        <f aca="false">IF(基本情報入力シート!AF125=0, "",基本情報入力シート!AF125)</f>
        <v/>
      </c>
      <c r="M97" s="479" t="e">
        <f aca="false">IF(基本情報入力シート!AG125="","",基本情報入力シート!AG125)</f>
        <v>#N/A</v>
      </c>
      <c r="N97" s="480"/>
      <c r="O97" s="481" t="e">
        <f aca="false">IFERROR(VLOOKUP(K97,【参考】数式用!$A$2:$F$57,MATCH(N97,【参考】数式用!$C$3:$F$3,0)+2,0),"")))</f>
        <v>#N/A</v>
      </c>
      <c r="P97" s="482" t="s">
        <v>179</v>
      </c>
      <c r="Q97" s="483"/>
      <c r="R97" s="484" t="s">
        <v>180</v>
      </c>
      <c r="S97" s="483"/>
      <c r="T97" s="484" t="s">
        <v>268</v>
      </c>
      <c r="U97" s="483"/>
      <c r="V97" s="484" t="s">
        <v>180</v>
      </c>
      <c r="W97" s="483"/>
      <c r="X97" s="484" t="s">
        <v>181</v>
      </c>
      <c r="Y97" s="484" t="s">
        <v>269</v>
      </c>
      <c r="Z97" s="484" t="str">
        <f aca="false">IF(Q97&gt;=1,(U97*12+W97)-(Q97*12+S97)+1,"")</f>
        <v/>
      </c>
      <c r="AA97" s="485" t="s">
        <v>270</v>
      </c>
      <c r="AB97" s="486" t="str">
        <f aca="false">IFERROR(ROUNDDOWN(ROUND(L97*O97,0)*M97,0)*Z97,"")</f>
        <v/>
      </c>
      <c r="AC97" s="487" t="e">
        <f aca="false">IFERROR(ROUNDDOWN(ROUNDDOWN(ROUND(L97*VLOOKUP(K97,【参考】数式用!$A$4:$F$57,MATCH("処遇改善加算Ⅳ",【参考】数式用!$C$3:$F$3,0)+2,0),0)*M97,0)*Z97*0.5,0), "")),0),0),0))</f>
        <v>#N/A</v>
      </c>
      <c r="AD97" s="488"/>
      <c r="AE97" s="489"/>
      <c r="AF97" s="489"/>
      <c r="AG97" s="490"/>
      <c r="AH97" s="491"/>
      <c r="AI97" s="492"/>
      <c r="AJ97" s="492"/>
      <c r="AK97" s="493" t="e">
        <f aca="false">IF(AND(N97&lt;&gt;"", OR(U97&lt;&gt;8,W97&lt;&gt;5)),"！算定期間の終わりが令和８年５月になっていません。令和８年６月以降については別シートに記載してください。",
 IF(AND(AN97="加算対象外",N97&lt;&gt;""),"このサービスは、令和８年４月・５月は処遇改善加算の対象ではありません。記入しないでください。",""))</f>
        <v>#N/A</v>
      </c>
      <c r="AL97" s="494" t="e">
        <f aca="false">IF(OR(N97="",AN97="加算対象外"),"",IF(OR(AND(COUNTIF(AP97,"未入力")&gt;0,AD97=""),AND(COUNTIF(AQ97,"未入力")&gt;0,AE97=""),AND(COUNTIF(AN97:BE97,"AF列に色付け")&gt;0,AF97=""),AND(COUNTIF(AN97:BE97,"AG列に色付け")&gt;0,OR(AG97="",AG97=0)),AND(COUNTIF(AN97:BE97,"AH列に色付け")&gt;0,AH97=""),AND(COUNTIF(AN97:BE97,"AI列に色付け")&gt;0,AI97=""),AND(COUNTIF(AN97:BE97,"AJ列に色付け")&gt;0,AJ97="")),"！記入が必要な欄（オレンジ色のセル）に空欄があります。空欄を埋めてください。",""))</f>
        <v>#N/A</v>
      </c>
      <c r="AM97" s="495"/>
      <c r="AN97" s="496" t="e">
        <f aca="false">IFERROR(VLOOKUP(K97,【参考】数式用!$A$2:$N$57,14,FALSE),"")))</f>
        <v>#N/A</v>
      </c>
      <c r="AO97" s="496" t="e">
        <f aca="false">IF(AND(K97&lt;&gt;"",AN97="加算対象"),"N列に色付け","")</f>
        <v>#N/A</v>
      </c>
      <c r="AP97" s="239" t="e">
        <f aca="false">IF(AND(AC97&lt;&gt;0,AC97&lt;&gt;"",AN97="加算対象"),IF(AD97="○","入力済","未入力"),"")</f>
        <v>#N/A</v>
      </c>
      <c r="AQ97" s="239" t="str">
        <f aca="false">IF(AND(N97&lt;&gt;"", AE97="",AN97="加算対象"), "未入力", "入力済")</f>
        <v>入力済</v>
      </c>
      <c r="AR97" s="496" t="e">
        <f aca="false">IF(AND(N97&lt;&gt;"", N97&lt;&gt;"処遇改善加算Ⅳ",AN97="加算対象"),"AF列に色付け","")</f>
        <v>#N/A</v>
      </c>
      <c r="AS97" s="239" t="str">
        <f aca="false">IF(AND(N97&lt;&gt;"", N97&lt;&gt;"処遇改善加算Ⅳ", AF97=""), "未入力", "入力済")</f>
        <v>入力済</v>
      </c>
      <c r="AT97" s="239" t="str">
        <f aca="false">IF(OR(N97="処遇改善加算Ⅰ",N97="処遇改善加算Ⅱ"),"対象","")</f>
        <v/>
      </c>
      <c r="AU97" s="239" t="e">
        <f aca="false">IF(AND(AN97="加算対象",N97&lt;&gt;"処遇改善加算Ⅲ",N97&lt;&gt;"処遇改善加算Ⅳ", N97&lt;&gt;"", AT97&lt;&gt;"対象外"), 1,"")</f>
        <v>#N/A</v>
      </c>
      <c r="AV97" s="496" t="e">
        <f aca="false">IF(AND(AU97=1, OR(AG97=0,AG97=""),AN97="加算対象"),"AH列に色付け","")</f>
        <v>#N/A</v>
      </c>
      <c r="AW97" s="496" t="str">
        <f aca="false">IF(AND($AU97=1,$AV97="AH列に色付け",OR($AG97="",$AH97="")),"未入力",IF(AND($AU97=1,$AV97="",$AG97=""),"未入力","入力済"))</f>
        <v>入力済</v>
      </c>
      <c r="AX97" s="239" t="e">
        <f aca="false">IFERROR(VLOOKUP(K97,【参考】数式用!$AR$3:$AS$49,2, FALSE), "")))</f>
        <v>#N/A</v>
      </c>
      <c r="AY97" s="496" t="e">
        <f aca="false">IF(AND(AN97="加算対象",N97="処遇改善加算Ⅰ"),"AI列に色付け","")</f>
        <v>#N/A</v>
      </c>
      <c r="AZ97" s="496" t="str">
        <f aca="false">IF(AND(N97="処遇改善加算Ⅰ", AI97=""), "未入力","入力済")</f>
        <v>入力済</v>
      </c>
      <c r="BA97" s="239" t="e">
        <f aca="false">IFERROR(VLOOKUP(K97,【参考】数式用!$AX$3:$AY$56, 2, FALSE), "")))</f>
        <v>#N/A</v>
      </c>
      <c r="BB97" s="496" t="str">
        <f aca="false">IF(COUNTIF(AE97:AH97,"*令和８年度特例要件を*")&gt;0,"AJ列に色付け","")</f>
        <v/>
      </c>
      <c r="BC97" s="497" t="str">
        <f aca="false">IF(AND(COUNTIF(AE97:AH97,"*令和８年度特例要件を*")&gt;0,AJ97=""), "未入力","入力済")</f>
        <v>入力済</v>
      </c>
      <c r="BD97" s="496" t="str">
        <f aca="false">IF(BB97="AJ列に色付け","入力必要","")</f>
        <v/>
      </c>
      <c r="BE97" s="496" t="str">
        <f aca="false">G97</f>
        <v/>
      </c>
      <c r="BF97" s="369"/>
      <c r="BG97" s="369"/>
      <c r="BH97" s="500" t="e">
        <f aca="false">VLOOKUP(K97,【参考】数式用!$A$2:$O$57,15,FALSE))</f>
        <v>#N/A</v>
      </c>
      <c r="BI97" s="369"/>
      <c r="BJ97" s="369"/>
      <c r="BK97" s="369"/>
      <c r="BL97" s="369"/>
      <c r="BM97" s="369"/>
      <c r="BN97" s="369"/>
      <c r="BO97" s="371"/>
    </row>
    <row r="98" s="385" customFormat="true" ht="109.5" hidden="false" customHeight="true" outlineLevel="0" collapsed="false">
      <c r="A98" s="475" t="n">
        <v>87</v>
      </c>
      <c r="B98" s="476" t="str">
        <f aca="false">IF(基本情報入力シート!B126="","",基本情報入力シート!B126)</f>
        <v/>
      </c>
      <c r="C98" s="476"/>
      <c r="D98" s="476"/>
      <c r="E98" s="476"/>
      <c r="F98" s="476"/>
      <c r="G98" s="477" t="str">
        <f aca="false">IF(基本情報入力シート!L126="", "", 基本情報入力シート!L126)</f>
        <v/>
      </c>
      <c r="H98" s="477" t="str">
        <f aca="false">IF(基本情報入力シート!Q126="", "", 基本情報入力シート!Q126)</f>
        <v/>
      </c>
      <c r="I98" s="477" t="str">
        <f aca="false">IF(基本情報入力シート!V126="", "", 基本情報入力シート!V126)</f>
        <v/>
      </c>
      <c r="J98" s="477" t="str">
        <f aca="false">IF(基本情報入力シート!W126="", "", 基本情報入力シート!W126)</f>
        <v/>
      </c>
      <c r="K98" s="477" t="str">
        <f aca="false">IF(基本情報入力シート!Z126="", "", 基本情報入力シート!Z126)</f>
        <v/>
      </c>
      <c r="L98" s="478" t="str">
        <f aca="false">IF(基本情報入力シート!AF126=0, "",基本情報入力シート!AF126)</f>
        <v/>
      </c>
      <c r="M98" s="479" t="e">
        <f aca="false">IF(基本情報入力シート!AG126="","",基本情報入力シート!AG126)</f>
        <v>#N/A</v>
      </c>
      <c r="N98" s="480"/>
      <c r="O98" s="481" t="e">
        <f aca="false">IFERROR(VLOOKUP(K98,【参考】数式用!$A$2:$F$57,MATCH(N98,【参考】数式用!$C$3:$F$3,0)+2,0),"")))</f>
        <v>#N/A</v>
      </c>
      <c r="P98" s="482" t="s">
        <v>179</v>
      </c>
      <c r="Q98" s="483"/>
      <c r="R98" s="484" t="s">
        <v>180</v>
      </c>
      <c r="S98" s="483"/>
      <c r="T98" s="484" t="s">
        <v>268</v>
      </c>
      <c r="U98" s="483"/>
      <c r="V98" s="484" t="s">
        <v>180</v>
      </c>
      <c r="W98" s="483"/>
      <c r="X98" s="484" t="s">
        <v>181</v>
      </c>
      <c r="Y98" s="484" t="s">
        <v>269</v>
      </c>
      <c r="Z98" s="484" t="str">
        <f aca="false">IF(Q98&gt;=1,(U98*12+W98)-(Q98*12+S98)+1,"")</f>
        <v/>
      </c>
      <c r="AA98" s="485" t="s">
        <v>270</v>
      </c>
      <c r="AB98" s="486" t="str">
        <f aca="false">IFERROR(ROUNDDOWN(ROUND(L98*O98,0)*M98,0)*Z98,"")</f>
        <v/>
      </c>
      <c r="AC98" s="487" t="e">
        <f aca="false">IFERROR(ROUNDDOWN(ROUNDDOWN(ROUND(L98*VLOOKUP(K98,【参考】数式用!$A$4:$F$57,MATCH("処遇改善加算Ⅳ",【参考】数式用!$C$3:$F$3,0)+2,0),0)*M98,0)*Z98*0.5,0), "")),0),0),0))</f>
        <v>#N/A</v>
      </c>
      <c r="AD98" s="488"/>
      <c r="AE98" s="489"/>
      <c r="AF98" s="489"/>
      <c r="AG98" s="490"/>
      <c r="AH98" s="491"/>
      <c r="AI98" s="492"/>
      <c r="AJ98" s="492"/>
      <c r="AK98" s="493" t="e">
        <f aca="false">IF(AND(N98&lt;&gt;"", OR(U98&lt;&gt;8,W98&lt;&gt;5)),"！算定期間の終わりが令和８年５月になっていません。令和８年６月以降については別シートに記載してください。",
 IF(AND(AN98="加算対象外",N98&lt;&gt;""),"このサービスは、令和８年４月・５月は処遇改善加算の対象ではありません。記入しないでください。",""))</f>
        <v>#N/A</v>
      </c>
      <c r="AL98" s="494" t="e">
        <f aca="false">IF(OR(N98="",AN98="加算対象外"),"",IF(OR(AND(COUNTIF(AP98,"未入力")&gt;0,AD98=""),AND(COUNTIF(AQ98,"未入力")&gt;0,AE98=""),AND(COUNTIF(AN98:BE98,"AF列に色付け")&gt;0,AF98=""),AND(COUNTIF(AN98:BE98,"AG列に色付け")&gt;0,OR(AG98="",AG98=0)),AND(COUNTIF(AN98:BE98,"AH列に色付け")&gt;0,AH98=""),AND(COUNTIF(AN98:BE98,"AI列に色付け")&gt;0,AI98=""),AND(COUNTIF(AN98:BE98,"AJ列に色付け")&gt;0,AJ98="")),"！記入が必要な欄（オレンジ色のセル）に空欄があります。空欄を埋めてください。",""))</f>
        <v>#N/A</v>
      </c>
      <c r="AM98" s="495"/>
      <c r="AN98" s="496" t="e">
        <f aca="false">IFERROR(VLOOKUP(K98,【参考】数式用!$A$2:$N$57,14,FALSE),"")))</f>
        <v>#N/A</v>
      </c>
      <c r="AO98" s="496" t="e">
        <f aca="false">IF(AND(K98&lt;&gt;"",AN98="加算対象"),"N列に色付け","")</f>
        <v>#N/A</v>
      </c>
      <c r="AP98" s="239" t="e">
        <f aca="false">IF(AND(AC98&lt;&gt;0,AC98&lt;&gt;"",AN98="加算対象"),IF(AD98="○","入力済","未入力"),"")</f>
        <v>#N/A</v>
      </c>
      <c r="AQ98" s="239" t="str">
        <f aca="false">IF(AND(N98&lt;&gt;"", AE98="",AN98="加算対象"), "未入力", "入力済")</f>
        <v>入力済</v>
      </c>
      <c r="AR98" s="496" t="e">
        <f aca="false">IF(AND(N98&lt;&gt;"", N98&lt;&gt;"処遇改善加算Ⅳ",AN98="加算対象"),"AF列に色付け","")</f>
        <v>#N/A</v>
      </c>
      <c r="AS98" s="239" t="str">
        <f aca="false">IF(AND(N98&lt;&gt;"", N98&lt;&gt;"処遇改善加算Ⅳ", AF98=""), "未入力", "入力済")</f>
        <v>入力済</v>
      </c>
      <c r="AT98" s="239" t="str">
        <f aca="false">IF(OR(N98="処遇改善加算Ⅰ",N98="処遇改善加算Ⅱ"),"対象","")</f>
        <v/>
      </c>
      <c r="AU98" s="239" t="e">
        <f aca="false">IF(AND(AN98="加算対象",N98&lt;&gt;"処遇改善加算Ⅲ",N98&lt;&gt;"処遇改善加算Ⅳ", N98&lt;&gt;"", AT98&lt;&gt;"対象外"), 1,"")</f>
        <v>#N/A</v>
      </c>
      <c r="AV98" s="496" t="e">
        <f aca="false">IF(AND(AU98=1, OR(AG98=0,AG98=""),AN98="加算対象"),"AH列に色付け","")</f>
        <v>#N/A</v>
      </c>
      <c r="AW98" s="496" t="str">
        <f aca="false">IF(AND($AU98=1,$AV98="AH列に色付け",OR($AG98="",$AH98="")),"未入力",IF(AND($AU98=1,$AV98="",$AG98=""),"未入力","入力済"))</f>
        <v>入力済</v>
      </c>
      <c r="AX98" s="239" t="e">
        <f aca="false">IFERROR(VLOOKUP(K98,【参考】数式用!$AR$3:$AS$49,2, FALSE), "")))</f>
        <v>#N/A</v>
      </c>
      <c r="AY98" s="496" t="e">
        <f aca="false">IF(AND(AN98="加算対象",N98="処遇改善加算Ⅰ"),"AI列に色付け","")</f>
        <v>#N/A</v>
      </c>
      <c r="AZ98" s="496" t="str">
        <f aca="false">IF(AND(N98="処遇改善加算Ⅰ", AI98=""), "未入力","入力済")</f>
        <v>入力済</v>
      </c>
      <c r="BA98" s="239" t="e">
        <f aca="false">IFERROR(VLOOKUP(K98,【参考】数式用!$AX$3:$AY$56, 2, FALSE), "")))</f>
        <v>#N/A</v>
      </c>
      <c r="BB98" s="496" t="str">
        <f aca="false">IF(COUNTIF(AE98:AH98,"*令和８年度特例要件を*")&gt;0,"AJ列に色付け","")</f>
        <v/>
      </c>
      <c r="BC98" s="497" t="str">
        <f aca="false">IF(AND(COUNTIF(AE98:AH98,"*令和８年度特例要件を*")&gt;0,AJ98=""), "未入力","入力済")</f>
        <v>入力済</v>
      </c>
      <c r="BD98" s="496" t="str">
        <f aca="false">IF(BB98="AJ列に色付け","入力必要","")</f>
        <v/>
      </c>
      <c r="BE98" s="496" t="str">
        <f aca="false">G98</f>
        <v/>
      </c>
      <c r="BF98" s="369"/>
      <c r="BG98" s="369"/>
      <c r="BH98" s="500" t="e">
        <f aca="false">VLOOKUP(K98,【参考】数式用!$A$2:$O$57,15,FALSE))</f>
        <v>#N/A</v>
      </c>
      <c r="BI98" s="369"/>
      <c r="BJ98" s="369"/>
      <c r="BK98" s="369"/>
      <c r="BL98" s="369"/>
      <c r="BM98" s="369"/>
      <c r="BN98" s="369"/>
      <c r="BO98" s="371"/>
    </row>
    <row r="99" s="385" customFormat="true" ht="109.5" hidden="false" customHeight="true" outlineLevel="0" collapsed="false">
      <c r="A99" s="475" t="n">
        <v>88</v>
      </c>
      <c r="B99" s="476" t="str">
        <f aca="false">IF(基本情報入力シート!B127="","",基本情報入力シート!B127)</f>
        <v/>
      </c>
      <c r="C99" s="476"/>
      <c r="D99" s="476"/>
      <c r="E99" s="476"/>
      <c r="F99" s="476"/>
      <c r="G99" s="477" t="str">
        <f aca="false">IF(基本情報入力シート!L127="", "", 基本情報入力シート!L127)</f>
        <v/>
      </c>
      <c r="H99" s="477" t="str">
        <f aca="false">IF(基本情報入力シート!Q127="", "", 基本情報入力シート!Q127)</f>
        <v/>
      </c>
      <c r="I99" s="477" t="str">
        <f aca="false">IF(基本情報入力シート!V127="", "", 基本情報入力シート!V127)</f>
        <v/>
      </c>
      <c r="J99" s="477" t="str">
        <f aca="false">IF(基本情報入力シート!W127="", "", 基本情報入力シート!W127)</f>
        <v/>
      </c>
      <c r="K99" s="477" t="str">
        <f aca="false">IF(基本情報入力シート!Z127="", "", 基本情報入力シート!Z127)</f>
        <v/>
      </c>
      <c r="L99" s="478" t="str">
        <f aca="false">IF(基本情報入力シート!AF127=0, "",基本情報入力シート!AF127)</f>
        <v/>
      </c>
      <c r="M99" s="479" t="e">
        <f aca="false">IF(基本情報入力シート!AG127="","",基本情報入力シート!AG127)</f>
        <v>#N/A</v>
      </c>
      <c r="N99" s="480"/>
      <c r="O99" s="481" t="e">
        <f aca="false">IFERROR(VLOOKUP(K99,【参考】数式用!$A$2:$F$57,MATCH(N99,【参考】数式用!$C$3:$F$3,0)+2,0),"")))</f>
        <v>#N/A</v>
      </c>
      <c r="P99" s="482" t="s">
        <v>179</v>
      </c>
      <c r="Q99" s="483"/>
      <c r="R99" s="484" t="s">
        <v>180</v>
      </c>
      <c r="S99" s="483"/>
      <c r="T99" s="484" t="s">
        <v>268</v>
      </c>
      <c r="U99" s="483"/>
      <c r="V99" s="484" t="s">
        <v>180</v>
      </c>
      <c r="W99" s="483"/>
      <c r="X99" s="484" t="s">
        <v>181</v>
      </c>
      <c r="Y99" s="484" t="s">
        <v>269</v>
      </c>
      <c r="Z99" s="484" t="str">
        <f aca="false">IF(Q99&gt;=1,(U99*12+W99)-(Q99*12+S99)+1,"")</f>
        <v/>
      </c>
      <c r="AA99" s="485" t="s">
        <v>270</v>
      </c>
      <c r="AB99" s="486" t="str">
        <f aca="false">IFERROR(ROUNDDOWN(ROUND(L99*O99,0)*M99,0)*Z99,"")</f>
        <v/>
      </c>
      <c r="AC99" s="487" t="e">
        <f aca="false">IFERROR(ROUNDDOWN(ROUNDDOWN(ROUND(L99*VLOOKUP(K99,【参考】数式用!$A$4:$F$57,MATCH("処遇改善加算Ⅳ",【参考】数式用!$C$3:$F$3,0)+2,0),0)*M99,0)*Z99*0.5,0), "")),0),0),0))</f>
        <v>#N/A</v>
      </c>
      <c r="AD99" s="488"/>
      <c r="AE99" s="489"/>
      <c r="AF99" s="489"/>
      <c r="AG99" s="490"/>
      <c r="AH99" s="491"/>
      <c r="AI99" s="492"/>
      <c r="AJ99" s="492"/>
      <c r="AK99" s="493" t="e">
        <f aca="false">IF(AND(N99&lt;&gt;"", OR(U99&lt;&gt;8,W99&lt;&gt;5)),"！算定期間の終わりが令和８年５月になっていません。令和８年６月以降については別シートに記載してください。",
 IF(AND(AN99="加算対象外",N99&lt;&gt;""),"このサービスは、令和８年４月・５月は処遇改善加算の対象ではありません。記入しないでください。",""))</f>
        <v>#N/A</v>
      </c>
      <c r="AL99" s="494" t="e">
        <f aca="false">IF(OR(N99="",AN99="加算対象外"),"",IF(OR(AND(COUNTIF(AP99,"未入力")&gt;0,AD99=""),AND(COUNTIF(AQ99,"未入力")&gt;0,AE99=""),AND(COUNTIF(AN99:BE99,"AF列に色付け")&gt;0,AF99=""),AND(COUNTIF(AN99:BE99,"AG列に色付け")&gt;0,OR(AG99="",AG99=0)),AND(COUNTIF(AN99:BE99,"AH列に色付け")&gt;0,AH99=""),AND(COUNTIF(AN99:BE99,"AI列に色付け")&gt;0,AI99=""),AND(COUNTIF(AN99:BE99,"AJ列に色付け")&gt;0,AJ99="")),"！記入が必要な欄（オレンジ色のセル）に空欄があります。空欄を埋めてください。",""))</f>
        <v>#N/A</v>
      </c>
      <c r="AM99" s="495"/>
      <c r="AN99" s="496" t="e">
        <f aca="false">IFERROR(VLOOKUP(K99,【参考】数式用!$A$2:$N$57,14,FALSE),"")))</f>
        <v>#N/A</v>
      </c>
      <c r="AO99" s="496" t="e">
        <f aca="false">IF(AND(K99&lt;&gt;"",AN99="加算対象"),"N列に色付け","")</f>
        <v>#N/A</v>
      </c>
      <c r="AP99" s="239" t="e">
        <f aca="false">IF(AND(AC99&lt;&gt;0,AC99&lt;&gt;"",AN99="加算対象"),IF(AD99="○","入力済","未入力"),"")</f>
        <v>#N/A</v>
      </c>
      <c r="AQ99" s="239" t="str">
        <f aca="false">IF(AND(N99&lt;&gt;"", AE99="",AN99="加算対象"), "未入力", "入力済")</f>
        <v>入力済</v>
      </c>
      <c r="AR99" s="496" t="e">
        <f aca="false">IF(AND(N99&lt;&gt;"", N99&lt;&gt;"処遇改善加算Ⅳ",AN99="加算対象"),"AF列に色付け","")</f>
        <v>#N/A</v>
      </c>
      <c r="AS99" s="239" t="str">
        <f aca="false">IF(AND(N99&lt;&gt;"", N99&lt;&gt;"処遇改善加算Ⅳ", AF99=""), "未入力", "入力済")</f>
        <v>入力済</v>
      </c>
      <c r="AT99" s="239" t="str">
        <f aca="false">IF(OR(N99="処遇改善加算Ⅰ",N99="処遇改善加算Ⅱ"),"対象","")</f>
        <v/>
      </c>
      <c r="AU99" s="239" t="e">
        <f aca="false">IF(AND(AN99="加算対象",N99&lt;&gt;"処遇改善加算Ⅲ",N99&lt;&gt;"処遇改善加算Ⅳ", N99&lt;&gt;"", AT99&lt;&gt;"対象外"), 1,"")</f>
        <v>#N/A</v>
      </c>
      <c r="AV99" s="496" t="e">
        <f aca="false">IF(AND(AU99=1, OR(AG99=0,AG99=""),AN99="加算対象"),"AH列に色付け","")</f>
        <v>#N/A</v>
      </c>
      <c r="AW99" s="496" t="str">
        <f aca="false">IF(AND($AU99=1,$AV99="AH列に色付け",OR($AG99="",$AH99="")),"未入力",IF(AND($AU99=1,$AV99="",$AG99=""),"未入力","入力済"))</f>
        <v>入力済</v>
      </c>
      <c r="AX99" s="239" t="e">
        <f aca="false">IFERROR(VLOOKUP(K99,【参考】数式用!$AR$3:$AS$49,2, FALSE), "")))</f>
        <v>#N/A</v>
      </c>
      <c r="AY99" s="496" t="e">
        <f aca="false">IF(AND(AN99="加算対象",N99="処遇改善加算Ⅰ"),"AI列に色付け","")</f>
        <v>#N/A</v>
      </c>
      <c r="AZ99" s="496" t="str">
        <f aca="false">IF(AND(N99="処遇改善加算Ⅰ", AI99=""), "未入力","入力済")</f>
        <v>入力済</v>
      </c>
      <c r="BA99" s="239" t="e">
        <f aca="false">IFERROR(VLOOKUP(K99,【参考】数式用!$AX$3:$AY$56, 2, FALSE), "")))</f>
        <v>#N/A</v>
      </c>
      <c r="BB99" s="496" t="str">
        <f aca="false">IF(COUNTIF(AE99:AH99,"*令和８年度特例要件を*")&gt;0,"AJ列に色付け","")</f>
        <v/>
      </c>
      <c r="BC99" s="497" t="str">
        <f aca="false">IF(AND(COUNTIF(AE99:AH99,"*令和８年度特例要件を*")&gt;0,AJ99=""), "未入力","入力済")</f>
        <v>入力済</v>
      </c>
      <c r="BD99" s="496" t="str">
        <f aca="false">IF(BB99="AJ列に色付け","入力必要","")</f>
        <v/>
      </c>
      <c r="BE99" s="496" t="str">
        <f aca="false">G99</f>
        <v/>
      </c>
      <c r="BF99" s="369"/>
      <c r="BG99" s="369"/>
      <c r="BH99" s="500" t="e">
        <f aca="false">VLOOKUP(K99,【参考】数式用!$A$2:$O$57,15,FALSE))</f>
        <v>#N/A</v>
      </c>
      <c r="BI99" s="369"/>
      <c r="BJ99" s="369"/>
      <c r="BK99" s="369"/>
      <c r="BL99" s="369"/>
      <c r="BM99" s="369"/>
      <c r="BN99" s="369"/>
      <c r="BO99" s="371"/>
    </row>
    <row r="100" s="385" customFormat="true" ht="109.5" hidden="false" customHeight="true" outlineLevel="0" collapsed="false">
      <c r="A100" s="475" t="n">
        <v>89</v>
      </c>
      <c r="B100" s="476" t="str">
        <f aca="false">IF(基本情報入力シート!B128="","",基本情報入力シート!B128)</f>
        <v/>
      </c>
      <c r="C100" s="476"/>
      <c r="D100" s="476"/>
      <c r="E100" s="476"/>
      <c r="F100" s="476"/>
      <c r="G100" s="477" t="str">
        <f aca="false">IF(基本情報入力シート!L128="", "", 基本情報入力シート!L128)</f>
        <v/>
      </c>
      <c r="H100" s="477" t="str">
        <f aca="false">IF(基本情報入力シート!Q128="", "", 基本情報入力シート!Q128)</f>
        <v/>
      </c>
      <c r="I100" s="477" t="str">
        <f aca="false">IF(基本情報入力シート!V128="", "", 基本情報入力シート!V128)</f>
        <v/>
      </c>
      <c r="J100" s="477" t="str">
        <f aca="false">IF(基本情報入力シート!W128="", "", 基本情報入力シート!W128)</f>
        <v/>
      </c>
      <c r="K100" s="477" t="str">
        <f aca="false">IF(基本情報入力シート!Z128="", "", 基本情報入力シート!Z128)</f>
        <v/>
      </c>
      <c r="L100" s="478" t="str">
        <f aca="false">IF(基本情報入力シート!AF128=0, "",基本情報入力シート!AF128)</f>
        <v/>
      </c>
      <c r="M100" s="479" t="e">
        <f aca="false">IF(基本情報入力シート!AG128="","",基本情報入力シート!AG128)</f>
        <v>#N/A</v>
      </c>
      <c r="N100" s="480"/>
      <c r="O100" s="481" t="e">
        <f aca="false">IFERROR(VLOOKUP(K100,【参考】数式用!$A$2:$F$57,MATCH(N100,【参考】数式用!$C$3:$F$3,0)+2,0),"")))</f>
        <v>#N/A</v>
      </c>
      <c r="P100" s="482" t="s">
        <v>179</v>
      </c>
      <c r="Q100" s="483"/>
      <c r="R100" s="484" t="s">
        <v>180</v>
      </c>
      <c r="S100" s="483"/>
      <c r="T100" s="484" t="s">
        <v>268</v>
      </c>
      <c r="U100" s="483"/>
      <c r="V100" s="484" t="s">
        <v>180</v>
      </c>
      <c r="W100" s="483"/>
      <c r="X100" s="484" t="s">
        <v>181</v>
      </c>
      <c r="Y100" s="484" t="s">
        <v>269</v>
      </c>
      <c r="Z100" s="484" t="str">
        <f aca="false">IF(Q100&gt;=1,(U100*12+W100)-(Q100*12+S100)+1,"")</f>
        <v/>
      </c>
      <c r="AA100" s="485" t="s">
        <v>270</v>
      </c>
      <c r="AB100" s="486" t="str">
        <f aca="false">IFERROR(ROUNDDOWN(ROUND(L100*O100,0)*M100,0)*Z100,"")</f>
        <v/>
      </c>
      <c r="AC100" s="487" t="e">
        <f aca="false">IFERROR(ROUNDDOWN(ROUNDDOWN(ROUND(L100*VLOOKUP(K100,【参考】数式用!$A$4:$F$57,MATCH("処遇改善加算Ⅳ",【参考】数式用!$C$3:$F$3,0)+2,0),0)*M100,0)*Z100*0.5,0), "")),0),0),0))</f>
        <v>#N/A</v>
      </c>
      <c r="AD100" s="488"/>
      <c r="AE100" s="489"/>
      <c r="AF100" s="489"/>
      <c r="AG100" s="490"/>
      <c r="AH100" s="491"/>
      <c r="AI100" s="492"/>
      <c r="AJ100" s="492"/>
      <c r="AK100" s="493" t="e">
        <f aca="false">IF(AND(N100&lt;&gt;"", OR(U100&lt;&gt;8,W100&lt;&gt;5)),"！算定期間の終わりが令和８年５月になっていません。令和８年６月以降については別シートに記載してください。",
 IF(AND(AN100="加算対象外",N100&lt;&gt;""),"このサービスは、令和８年４月・５月は処遇改善加算の対象ではありません。記入しないでください。",""))</f>
        <v>#N/A</v>
      </c>
      <c r="AL100" s="494" t="e">
        <f aca="false">IF(OR(N100="",AN100="加算対象外"),"",IF(OR(AND(COUNTIF(AP100,"未入力")&gt;0,AD100=""),AND(COUNTIF(AQ100,"未入力")&gt;0,AE100=""),AND(COUNTIF(AN100:BE100,"AF列に色付け")&gt;0,AF100=""),AND(COUNTIF(AN100:BE100,"AG列に色付け")&gt;0,OR(AG100="",AG100=0)),AND(COUNTIF(AN100:BE100,"AH列に色付け")&gt;0,AH100=""),AND(COUNTIF(AN100:BE100,"AI列に色付け")&gt;0,AI100=""),AND(COUNTIF(AN100:BE100,"AJ列に色付け")&gt;0,AJ100="")),"！記入が必要な欄（オレンジ色のセル）に空欄があります。空欄を埋めてください。",""))</f>
        <v>#N/A</v>
      </c>
      <c r="AM100" s="495"/>
      <c r="AN100" s="496" t="e">
        <f aca="false">IFERROR(VLOOKUP(K100,【参考】数式用!$A$2:$N$57,14,FALSE),"")))</f>
        <v>#N/A</v>
      </c>
      <c r="AO100" s="496" t="e">
        <f aca="false">IF(AND(K100&lt;&gt;"",AN100="加算対象"),"N列に色付け","")</f>
        <v>#N/A</v>
      </c>
      <c r="AP100" s="239" t="e">
        <f aca="false">IF(AND(AC100&lt;&gt;0,AC100&lt;&gt;"",AN100="加算対象"),IF(AD100="○","入力済","未入力"),"")</f>
        <v>#N/A</v>
      </c>
      <c r="AQ100" s="239" t="str">
        <f aca="false">IF(AND(N100&lt;&gt;"", AE100="",AN100="加算対象"), "未入力", "入力済")</f>
        <v>入力済</v>
      </c>
      <c r="AR100" s="496" t="e">
        <f aca="false">IF(AND(N100&lt;&gt;"", N100&lt;&gt;"処遇改善加算Ⅳ",AN100="加算対象"),"AF列に色付け","")</f>
        <v>#N/A</v>
      </c>
      <c r="AS100" s="239" t="str">
        <f aca="false">IF(AND(N100&lt;&gt;"", N100&lt;&gt;"処遇改善加算Ⅳ", AF100=""), "未入力", "入力済")</f>
        <v>入力済</v>
      </c>
      <c r="AT100" s="239" t="str">
        <f aca="false">IF(OR(N100="処遇改善加算Ⅰ",N100="処遇改善加算Ⅱ"),"対象","")</f>
        <v/>
      </c>
      <c r="AU100" s="239" t="e">
        <f aca="false">IF(AND(AN100="加算対象",N100&lt;&gt;"処遇改善加算Ⅲ",N100&lt;&gt;"処遇改善加算Ⅳ", N100&lt;&gt;"", AT100&lt;&gt;"対象外"), 1,"")</f>
        <v>#N/A</v>
      </c>
      <c r="AV100" s="496" t="e">
        <f aca="false">IF(AND(AU100=1, OR(AG100=0,AG100=""),AN100="加算対象"),"AH列に色付け","")</f>
        <v>#N/A</v>
      </c>
      <c r="AW100" s="496" t="str">
        <f aca="false">IF(AND($AU100=1,$AV100="AH列に色付け",OR($AG100="",$AH100="")),"未入力",IF(AND($AU100=1,$AV100="",$AG100=""),"未入力","入力済"))</f>
        <v>入力済</v>
      </c>
      <c r="AX100" s="239" t="e">
        <f aca="false">IFERROR(VLOOKUP(K100,【参考】数式用!$AR$3:$AS$49,2, FALSE), "")))</f>
        <v>#N/A</v>
      </c>
      <c r="AY100" s="496" t="e">
        <f aca="false">IF(AND(AN100="加算対象",N100="処遇改善加算Ⅰ"),"AI列に色付け","")</f>
        <v>#N/A</v>
      </c>
      <c r="AZ100" s="496" t="str">
        <f aca="false">IF(AND(N100="処遇改善加算Ⅰ", AI100=""), "未入力","入力済")</f>
        <v>入力済</v>
      </c>
      <c r="BA100" s="239" t="e">
        <f aca="false">IFERROR(VLOOKUP(K100,【参考】数式用!$AX$3:$AY$56, 2, FALSE), "")))</f>
        <v>#N/A</v>
      </c>
      <c r="BB100" s="496" t="str">
        <f aca="false">IF(COUNTIF(AE100:AH100,"*令和８年度特例要件を*")&gt;0,"AJ列に色付け","")</f>
        <v/>
      </c>
      <c r="BC100" s="497" t="str">
        <f aca="false">IF(AND(COUNTIF(AE100:AH100,"*令和８年度特例要件を*")&gt;0,AJ100=""), "未入力","入力済")</f>
        <v>入力済</v>
      </c>
      <c r="BD100" s="496" t="str">
        <f aca="false">IF(BB100="AJ列に色付け","入力必要","")</f>
        <v/>
      </c>
      <c r="BE100" s="496" t="str">
        <f aca="false">G100</f>
        <v/>
      </c>
      <c r="BF100" s="369"/>
      <c r="BG100" s="369"/>
      <c r="BH100" s="500" t="e">
        <f aca="false">VLOOKUP(K100,【参考】数式用!$A$2:$O$57,15,FALSE))</f>
        <v>#N/A</v>
      </c>
      <c r="BI100" s="369"/>
      <c r="BJ100" s="369"/>
      <c r="BK100" s="369"/>
      <c r="BL100" s="369"/>
      <c r="BM100" s="369"/>
      <c r="BN100" s="369"/>
      <c r="BO100" s="371"/>
    </row>
    <row r="101" s="385" customFormat="true" ht="109.5" hidden="false" customHeight="true" outlineLevel="0" collapsed="false">
      <c r="A101" s="475" t="n">
        <v>90</v>
      </c>
      <c r="B101" s="476" t="str">
        <f aca="false">IF(基本情報入力シート!B129="","",基本情報入力シート!B129)</f>
        <v/>
      </c>
      <c r="C101" s="476"/>
      <c r="D101" s="476"/>
      <c r="E101" s="476"/>
      <c r="F101" s="476"/>
      <c r="G101" s="477" t="str">
        <f aca="false">IF(基本情報入力シート!L129="", "", 基本情報入力シート!L129)</f>
        <v/>
      </c>
      <c r="H101" s="477" t="str">
        <f aca="false">IF(基本情報入力シート!Q129="", "", 基本情報入力シート!Q129)</f>
        <v/>
      </c>
      <c r="I101" s="477" t="str">
        <f aca="false">IF(基本情報入力シート!V129="", "", 基本情報入力シート!V129)</f>
        <v/>
      </c>
      <c r="J101" s="477" t="str">
        <f aca="false">IF(基本情報入力シート!W129="", "", 基本情報入力シート!W129)</f>
        <v/>
      </c>
      <c r="K101" s="477" t="str">
        <f aca="false">IF(基本情報入力シート!Z129="", "", 基本情報入力シート!Z129)</f>
        <v/>
      </c>
      <c r="L101" s="478" t="str">
        <f aca="false">IF(基本情報入力シート!AF129=0, "",基本情報入力シート!AF129)</f>
        <v/>
      </c>
      <c r="M101" s="479" t="e">
        <f aca="false">IF(基本情報入力シート!AG129="","",基本情報入力シート!AG129)</f>
        <v>#N/A</v>
      </c>
      <c r="N101" s="480"/>
      <c r="O101" s="481" t="e">
        <f aca="false">IFERROR(VLOOKUP(K101,【参考】数式用!$A$2:$F$57,MATCH(N101,【参考】数式用!$C$3:$F$3,0)+2,0),"")))</f>
        <v>#N/A</v>
      </c>
      <c r="P101" s="482" t="s">
        <v>179</v>
      </c>
      <c r="Q101" s="483"/>
      <c r="R101" s="484" t="s">
        <v>180</v>
      </c>
      <c r="S101" s="483"/>
      <c r="T101" s="484" t="s">
        <v>268</v>
      </c>
      <c r="U101" s="483"/>
      <c r="V101" s="484" t="s">
        <v>180</v>
      </c>
      <c r="W101" s="483"/>
      <c r="X101" s="484" t="s">
        <v>181</v>
      </c>
      <c r="Y101" s="484" t="s">
        <v>269</v>
      </c>
      <c r="Z101" s="484" t="str">
        <f aca="false">IF(Q101&gt;=1,(U101*12+W101)-(Q101*12+S101)+1,"")</f>
        <v/>
      </c>
      <c r="AA101" s="485" t="s">
        <v>270</v>
      </c>
      <c r="AB101" s="486" t="str">
        <f aca="false">IFERROR(ROUNDDOWN(ROUND(L101*O101,0)*M101,0)*Z101,"")</f>
        <v/>
      </c>
      <c r="AC101" s="487" t="e">
        <f aca="false">IFERROR(ROUNDDOWN(ROUNDDOWN(ROUND(L101*VLOOKUP(K101,【参考】数式用!$A$4:$F$57,MATCH("処遇改善加算Ⅳ",【参考】数式用!$C$3:$F$3,0)+2,0),0)*M101,0)*Z101*0.5,0), "")),0),0),0))</f>
        <v>#N/A</v>
      </c>
      <c r="AD101" s="488"/>
      <c r="AE101" s="489"/>
      <c r="AF101" s="489"/>
      <c r="AG101" s="490"/>
      <c r="AH101" s="491"/>
      <c r="AI101" s="492"/>
      <c r="AJ101" s="492"/>
      <c r="AK101" s="493" t="e">
        <f aca="false">IF(AND(N101&lt;&gt;"", OR(U101&lt;&gt;8,W101&lt;&gt;5)),"！算定期間の終わりが令和８年５月になっていません。令和８年６月以降については別シートに記載してください。",
 IF(AND(AN101="加算対象外",N101&lt;&gt;""),"このサービスは、令和８年４月・５月は処遇改善加算の対象ではありません。記入しないでください。",""))</f>
        <v>#N/A</v>
      </c>
      <c r="AL101" s="494" t="e">
        <f aca="false">IF(OR(N101="",AN101="加算対象外"),"",IF(OR(AND(COUNTIF(AP101,"未入力")&gt;0,AD101=""),AND(COUNTIF(AQ101,"未入力")&gt;0,AE101=""),AND(COUNTIF(AN101:BE101,"AF列に色付け")&gt;0,AF101=""),AND(COUNTIF(AN101:BE101,"AG列に色付け")&gt;0,OR(AG101="",AG101=0)),AND(COUNTIF(AN101:BE101,"AH列に色付け")&gt;0,AH101=""),AND(COUNTIF(AN101:BE101,"AI列に色付け")&gt;0,AI101=""),AND(COUNTIF(AN101:BE101,"AJ列に色付け")&gt;0,AJ101="")),"！記入が必要な欄（オレンジ色のセル）に空欄があります。空欄を埋めてください。",""))</f>
        <v>#N/A</v>
      </c>
      <c r="AM101" s="495"/>
      <c r="AN101" s="496" t="e">
        <f aca="false">IFERROR(VLOOKUP(K101,【参考】数式用!$A$2:$N$57,14,FALSE),"")))</f>
        <v>#N/A</v>
      </c>
      <c r="AO101" s="496" t="e">
        <f aca="false">IF(AND(K101&lt;&gt;"",AN101="加算対象"),"N列に色付け","")</f>
        <v>#N/A</v>
      </c>
      <c r="AP101" s="239" t="e">
        <f aca="false">IF(AND(AC101&lt;&gt;0,AC101&lt;&gt;"",AN101="加算対象"),IF(AD101="○","入力済","未入力"),"")</f>
        <v>#N/A</v>
      </c>
      <c r="AQ101" s="239" t="str">
        <f aca="false">IF(AND(N101&lt;&gt;"", AE101="",AN101="加算対象"), "未入力", "入力済")</f>
        <v>入力済</v>
      </c>
      <c r="AR101" s="496" t="e">
        <f aca="false">IF(AND(N101&lt;&gt;"", N101&lt;&gt;"処遇改善加算Ⅳ",AN101="加算対象"),"AF列に色付け","")</f>
        <v>#N/A</v>
      </c>
      <c r="AS101" s="239" t="str">
        <f aca="false">IF(AND(N101&lt;&gt;"", N101&lt;&gt;"処遇改善加算Ⅳ", AF101=""), "未入力", "入力済")</f>
        <v>入力済</v>
      </c>
      <c r="AT101" s="239" t="str">
        <f aca="false">IF(OR(N101="処遇改善加算Ⅰ",N101="処遇改善加算Ⅱ"),"対象","")</f>
        <v/>
      </c>
      <c r="AU101" s="239" t="e">
        <f aca="false">IF(AND(AN101="加算対象",N101&lt;&gt;"処遇改善加算Ⅲ",N101&lt;&gt;"処遇改善加算Ⅳ", N101&lt;&gt;"", AT101&lt;&gt;"対象外"), 1,"")</f>
        <v>#N/A</v>
      </c>
      <c r="AV101" s="496" t="e">
        <f aca="false">IF(AND(AU101=1, OR(AG101=0,AG101=""),AN101="加算対象"),"AH列に色付け","")</f>
        <v>#N/A</v>
      </c>
      <c r="AW101" s="496" t="str">
        <f aca="false">IF(AND($AU101=1,$AV101="AH列に色付け",OR($AG101="",$AH101="")),"未入力",IF(AND($AU101=1,$AV101="",$AG101=""),"未入力","入力済"))</f>
        <v>入力済</v>
      </c>
      <c r="AX101" s="239" t="e">
        <f aca="false">IFERROR(VLOOKUP(K101,【参考】数式用!$AR$3:$AS$49,2, FALSE), "")))</f>
        <v>#N/A</v>
      </c>
      <c r="AY101" s="496" t="e">
        <f aca="false">IF(AND(AN101="加算対象",N101="処遇改善加算Ⅰ"),"AI列に色付け","")</f>
        <v>#N/A</v>
      </c>
      <c r="AZ101" s="496" t="str">
        <f aca="false">IF(AND(N101="処遇改善加算Ⅰ", AI101=""), "未入力","入力済")</f>
        <v>入力済</v>
      </c>
      <c r="BA101" s="239" t="e">
        <f aca="false">IFERROR(VLOOKUP(K101,【参考】数式用!$AX$3:$AY$56, 2, FALSE), "")))</f>
        <v>#N/A</v>
      </c>
      <c r="BB101" s="496" t="str">
        <f aca="false">IF(COUNTIF(AE101:AH101,"*令和８年度特例要件を*")&gt;0,"AJ列に色付け","")</f>
        <v/>
      </c>
      <c r="BC101" s="497" t="str">
        <f aca="false">IF(AND(COUNTIF(AE101:AH101,"*令和８年度特例要件を*")&gt;0,AJ101=""), "未入力","入力済")</f>
        <v>入力済</v>
      </c>
      <c r="BD101" s="496" t="str">
        <f aca="false">IF(BB101="AJ列に色付け","入力必要","")</f>
        <v/>
      </c>
      <c r="BE101" s="496" t="str">
        <f aca="false">G101</f>
        <v/>
      </c>
      <c r="BF101" s="369"/>
      <c r="BG101" s="369"/>
      <c r="BH101" s="500" t="e">
        <f aca="false">VLOOKUP(K101,【参考】数式用!$A$2:$O$57,15,FALSE))</f>
        <v>#N/A</v>
      </c>
      <c r="BI101" s="369"/>
      <c r="BJ101" s="369"/>
      <c r="BK101" s="369"/>
      <c r="BL101" s="369"/>
      <c r="BM101" s="369"/>
      <c r="BN101" s="369"/>
      <c r="BO101" s="371"/>
    </row>
    <row r="102" s="385" customFormat="true" ht="109.5" hidden="false" customHeight="true" outlineLevel="0" collapsed="false">
      <c r="A102" s="475" t="n">
        <v>91</v>
      </c>
      <c r="B102" s="476" t="str">
        <f aca="false">IF(基本情報入力シート!B130="","",基本情報入力シート!B130)</f>
        <v/>
      </c>
      <c r="C102" s="476"/>
      <c r="D102" s="476"/>
      <c r="E102" s="476"/>
      <c r="F102" s="476"/>
      <c r="G102" s="477" t="str">
        <f aca="false">IF(基本情報入力シート!L130="", "", 基本情報入力シート!L130)</f>
        <v/>
      </c>
      <c r="H102" s="477" t="str">
        <f aca="false">IF(基本情報入力シート!Q130="", "", 基本情報入力シート!Q130)</f>
        <v/>
      </c>
      <c r="I102" s="477" t="str">
        <f aca="false">IF(基本情報入力シート!V130="", "", 基本情報入力シート!V130)</f>
        <v/>
      </c>
      <c r="J102" s="477" t="str">
        <f aca="false">IF(基本情報入力シート!W130="", "", 基本情報入力シート!W130)</f>
        <v/>
      </c>
      <c r="K102" s="477" t="str">
        <f aca="false">IF(基本情報入力シート!Z130="", "", 基本情報入力シート!Z130)</f>
        <v/>
      </c>
      <c r="L102" s="478" t="str">
        <f aca="false">IF(基本情報入力シート!AF130=0, "",基本情報入力シート!AF130)</f>
        <v/>
      </c>
      <c r="M102" s="479" t="e">
        <f aca="false">IF(基本情報入力シート!AG130="","",基本情報入力シート!AG130)</f>
        <v>#N/A</v>
      </c>
      <c r="N102" s="480"/>
      <c r="O102" s="481" t="e">
        <f aca="false">IFERROR(VLOOKUP(K102,【参考】数式用!$A$2:$F$57,MATCH(N102,【参考】数式用!$C$3:$F$3,0)+2,0),"")))</f>
        <v>#N/A</v>
      </c>
      <c r="P102" s="482" t="s">
        <v>179</v>
      </c>
      <c r="Q102" s="483"/>
      <c r="R102" s="484" t="s">
        <v>180</v>
      </c>
      <c r="S102" s="483"/>
      <c r="T102" s="484" t="s">
        <v>268</v>
      </c>
      <c r="U102" s="483"/>
      <c r="V102" s="484" t="s">
        <v>180</v>
      </c>
      <c r="W102" s="483"/>
      <c r="X102" s="484" t="s">
        <v>181</v>
      </c>
      <c r="Y102" s="484" t="s">
        <v>269</v>
      </c>
      <c r="Z102" s="484" t="str">
        <f aca="false">IF(Q102&gt;=1,(U102*12+W102)-(Q102*12+S102)+1,"")</f>
        <v/>
      </c>
      <c r="AA102" s="485" t="s">
        <v>270</v>
      </c>
      <c r="AB102" s="486" t="str">
        <f aca="false">IFERROR(ROUNDDOWN(ROUND(L102*O102,0)*M102,0)*Z102,"")</f>
        <v/>
      </c>
      <c r="AC102" s="487" t="e">
        <f aca="false">IFERROR(ROUNDDOWN(ROUNDDOWN(ROUND(L102*VLOOKUP(K102,【参考】数式用!$A$4:$F$57,MATCH("処遇改善加算Ⅳ",【参考】数式用!$C$3:$F$3,0)+2,0),0)*M102,0)*Z102*0.5,0), "")),0),0),0))</f>
        <v>#N/A</v>
      </c>
      <c r="AD102" s="488"/>
      <c r="AE102" s="489"/>
      <c r="AF102" s="489"/>
      <c r="AG102" s="490"/>
      <c r="AH102" s="491"/>
      <c r="AI102" s="492"/>
      <c r="AJ102" s="492"/>
      <c r="AK102" s="493" t="e">
        <f aca="false">IF(AND(N102&lt;&gt;"", OR(U102&lt;&gt;8,W102&lt;&gt;5)),"！算定期間の終わりが令和８年５月になっていません。令和８年６月以降については別シートに記載してください。",
 IF(AND(AN102="加算対象外",N102&lt;&gt;""),"このサービスは、令和８年４月・５月は処遇改善加算の対象ではありません。記入しないでください。",""))</f>
        <v>#N/A</v>
      </c>
      <c r="AL102" s="494" t="e">
        <f aca="false">IF(OR(N102="",AN102="加算対象外"),"",IF(OR(AND(COUNTIF(AP102,"未入力")&gt;0,AD102=""),AND(COUNTIF(AQ102,"未入力")&gt;0,AE102=""),AND(COUNTIF(AN102:BE102,"AF列に色付け")&gt;0,AF102=""),AND(COUNTIF(AN102:BE102,"AG列に色付け")&gt;0,OR(AG102="",AG102=0)),AND(COUNTIF(AN102:BE102,"AH列に色付け")&gt;0,AH102=""),AND(COUNTIF(AN102:BE102,"AI列に色付け")&gt;0,AI102=""),AND(COUNTIF(AN102:BE102,"AJ列に色付け")&gt;0,AJ102="")),"！記入が必要な欄（オレンジ色のセル）に空欄があります。空欄を埋めてください。",""))</f>
        <v>#N/A</v>
      </c>
      <c r="AM102" s="495"/>
      <c r="AN102" s="496" t="e">
        <f aca="false">IFERROR(VLOOKUP(K102,【参考】数式用!$A$2:$N$57,14,FALSE),"")))</f>
        <v>#N/A</v>
      </c>
      <c r="AO102" s="496" t="e">
        <f aca="false">IF(AND(K102&lt;&gt;"",AN102="加算対象"),"N列に色付け","")</f>
        <v>#N/A</v>
      </c>
      <c r="AP102" s="239" t="e">
        <f aca="false">IF(AND(AC102&lt;&gt;0,AC102&lt;&gt;"",AN102="加算対象"),IF(AD102="○","入力済","未入力"),"")</f>
        <v>#N/A</v>
      </c>
      <c r="AQ102" s="239" t="str">
        <f aca="false">IF(AND(N102&lt;&gt;"", AE102="",AN102="加算対象"), "未入力", "入力済")</f>
        <v>入力済</v>
      </c>
      <c r="AR102" s="496" t="e">
        <f aca="false">IF(AND(N102&lt;&gt;"", N102&lt;&gt;"処遇改善加算Ⅳ",AN102="加算対象"),"AF列に色付け","")</f>
        <v>#N/A</v>
      </c>
      <c r="AS102" s="239" t="str">
        <f aca="false">IF(AND(N102&lt;&gt;"", N102&lt;&gt;"処遇改善加算Ⅳ", AF102=""), "未入力", "入力済")</f>
        <v>入力済</v>
      </c>
      <c r="AT102" s="239" t="str">
        <f aca="false">IF(OR(N102="処遇改善加算Ⅰ",N102="処遇改善加算Ⅱ"),"対象","")</f>
        <v/>
      </c>
      <c r="AU102" s="239" t="e">
        <f aca="false">IF(AND(AN102="加算対象",N102&lt;&gt;"処遇改善加算Ⅲ",N102&lt;&gt;"処遇改善加算Ⅳ", N102&lt;&gt;"", AT102&lt;&gt;"対象外"), 1,"")</f>
        <v>#N/A</v>
      </c>
      <c r="AV102" s="496" t="e">
        <f aca="false">IF(AND(AU102=1, OR(AG102=0,AG102=""),AN102="加算対象"),"AH列に色付け","")</f>
        <v>#N/A</v>
      </c>
      <c r="AW102" s="496" t="str">
        <f aca="false">IF(AND($AU102=1,$AV102="AH列に色付け",OR($AG102="",$AH102="")),"未入力",IF(AND($AU102=1,$AV102="",$AG102=""),"未入力","入力済"))</f>
        <v>入力済</v>
      </c>
      <c r="AX102" s="239" t="e">
        <f aca="false">IFERROR(VLOOKUP(K102,【参考】数式用!$AR$3:$AS$49,2, FALSE), "")))</f>
        <v>#N/A</v>
      </c>
      <c r="AY102" s="496" t="e">
        <f aca="false">IF(AND(AN102="加算対象",N102="処遇改善加算Ⅰ"),"AI列に色付け","")</f>
        <v>#N/A</v>
      </c>
      <c r="AZ102" s="496" t="str">
        <f aca="false">IF(AND(N102="処遇改善加算Ⅰ", AI102=""), "未入力","入力済")</f>
        <v>入力済</v>
      </c>
      <c r="BA102" s="239" t="e">
        <f aca="false">IFERROR(VLOOKUP(K102,【参考】数式用!$AX$3:$AY$56, 2, FALSE), "")))</f>
        <v>#N/A</v>
      </c>
      <c r="BB102" s="496" t="str">
        <f aca="false">IF(COUNTIF(AE102:AH102,"*令和８年度特例要件を*")&gt;0,"AJ列に色付け","")</f>
        <v/>
      </c>
      <c r="BC102" s="497" t="str">
        <f aca="false">IF(AND(COUNTIF(AE102:AH102,"*令和８年度特例要件を*")&gt;0,AJ102=""), "未入力","入力済")</f>
        <v>入力済</v>
      </c>
      <c r="BD102" s="496" t="str">
        <f aca="false">IF(BB102="AJ列に色付け","入力必要","")</f>
        <v/>
      </c>
      <c r="BE102" s="496" t="str">
        <f aca="false">G102</f>
        <v/>
      </c>
      <c r="BF102" s="369"/>
      <c r="BG102" s="369"/>
      <c r="BH102" s="500" t="e">
        <f aca="false">VLOOKUP(K102,【参考】数式用!$A$2:$O$57,15,FALSE))</f>
        <v>#N/A</v>
      </c>
      <c r="BI102" s="369"/>
      <c r="BJ102" s="369"/>
      <c r="BK102" s="369"/>
      <c r="BL102" s="369"/>
      <c r="BM102" s="369"/>
      <c r="BN102" s="369"/>
      <c r="BO102" s="371"/>
    </row>
    <row r="103" s="385" customFormat="true" ht="109.5" hidden="false" customHeight="true" outlineLevel="0" collapsed="false">
      <c r="A103" s="475" t="n">
        <v>92</v>
      </c>
      <c r="B103" s="476" t="str">
        <f aca="false">IF(基本情報入力シート!B131="","",基本情報入力シート!B131)</f>
        <v/>
      </c>
      <c r="C103" s="476"/>
      <c r="D103" s="476"/>
      <c r="E103" s="476"/>
      <c r="F103" s="476"/>
      <c r="G103" s="477" t="str">
        <f aca="false">IF(基本情報入力シート!L131="", "", 基本情報入力シート!L131)</f>
        <v/>
      </c>
      <c r="H103" s="477" t="str">
        <f aca="false">IF(基本情報入力シート!Q131="", "", 基本情報入力シート!Q131)</f>
        <v/>
      </c>
      <c r="I103" s="477" t="str">
        <f aca="false">IF(基本情報入力シート!V131="", "", 基本情報入力シート!V131)</f>
        <v/>
      </c>
      <c r="J103" s="477" t="str">
        <f aca="false">IF(基本情報入力シート!W131="", "", 基本情報入力シート!W131)</f>
        <v/>
      </c>
      <c r="K103" s="477" t="str">
        <f aca="false">IF(基本情報入力シート!Z131="", "", 基本情報入力シート!Z131)</f>
        <v/>
      </c>
      <c r="L103" s="478" t="str">
        <f aca="false">IF(基本情報入力シート!AF131=0, "",基本情報入力シート!AF131)</f>
        <v/>
      </c>
      <c r="M103" s="479" t="e">
        <f aca="false">IF(基本情報入力シート!AG131="","",基本情報入力シート!AG131)</f>
        <v>#N/A</v>
      </c>
      <c r="N103" s="480"/>
      <c r="O103" s="481" t="e">
        <f aca="false">IFERROR(VLOOKUP(K103,【参考】数式用!$A$2:$F$57,MATCH(N103,【参考】数式用!$C$3:$F$3,0)+2,0),"")))</f>
        <v>#N/A</v>
      </c>
      <c r="P103" s="482" t="s">
        <v>179</v>
      </c>
      <c r="Q103" s="483"/>
      <c r="R103" s="484" t="s">
        <v>180</v>
      </c>
      <c r="S103" s="483"/>
      <c r="T103" s="484" t="s">
        <v>268</v>
      </c>
      <c r="U103" s="483"/>
      <c r="V103" s="484" t="s">
        <v>180</v>
      </c>
      <c r="W103" s="483"/>
      <c r="X103" s="484" t="s">
        <v>181</v>
      </c>
      <c r="Y103" s="484" t="s">
        <v>269</v>
      </c>
      <c r="Z103" s="484" t="str">
        <f aca="false">IF(Q103&gt;=1,(U103*12+W103)-(Q103*12+S103)+1,"")</f>
        <v/>
      </c>
      <c r="AA103" s="485" t="s">
        <v>270</v>
      </c>
      <c r="AB103" s="486" t="str">
        <f aca="false">IFERROR(ROUNDDOWN(ROUND(L103*O103,0)*M103,0)*Z103,"")</f>
        <v/>
      </c>
      <c r="AC103" s="487" t="e">
        <f aca="false">IFERROR(ROUNDDOWN(ROUNDDOWN(ROUND(L103*VLOOKUP(K103,【参考】数式用!$A$4:$F$57,MATCH("処遇改善加算Ⅳ",【参考】数式用!$C$3:$F$3,0)+2,0),0)*M103,0)*Z103*0.5,0), "")),0),0),0))</f>
        <v>#N/A</v>
      </c>
      <c r="AD103" s="488"/>
      <c r="AE103" s="489"/>
      <c r="AF103" s="489"/>
      <c r="AG103" s="490"/>
      <c r="AH103" s="491"/>
      <c r="AI103" s="492"/>
      <c r="AJ103" s="492"/>
      <c r="AK103" s="493" t="e">
        <f aca="false">IF(AND(N103&lt;&gt;"", OR(U103&lt;&gt;8,W103&lt;&gt;5)),"！算定期間の終わりが令和８年５月になっていません。令和８年６月以降については別シートに記載してください。",
 IF(AND(AN103="加算対象外",N103&lt;&gt;""),"このサービスは、令和８年４月・５月は処遇改善加算の対象ではありません。記入しないでください。",""))</f>
        <v>#N/A</v>
      </c>
      <c r="AL103" s="494" t="e">
        <f aca="false">IF(OR(N103="",AN103="加算対象外"),"",IF(OR(AND(COUNTIF(AP103,"未入力")&gt;0,AD103=""),AND(COUNTIF(AQ103,"未入力")&gt;0,AE103=""),AND(COUNTIF(AN103:BE103,"AF列に色付け")&gt;0,AF103=""),AND(COUNTIF(AN103:BE103,"AG列に色付け")&gt;0,OR(AG103="",AG103=0)),AND(COUNTIF(AN103:BE103,"AH列に色付け")&gt;0,AH103=""),AND(COUNTIF(AN103:BE103,"AI列に色付け")&gt;0,AI103=""),AND(COUNTIF(AN103:BE103,"AJ列に色付け")&gt;0,AJ103="")),"！記入が必要な欄（オレンジ色のセル）に空欄があります。空欄を埋めてください。",""))</f>
        <v>#N/A</v>
      </c>
      <c r="AM103" s="495"/>
      <c r="AN103" s="496" t="e">
        <f aca="false">IFERROR(VLOOKUP(K103,【参考】数式用!$A$2:$N$57,14,FALSE),"")))</f>
        <v>#N/A</v>
      </c>
      <c r="AO103" s="496" t="e">
        <f aca="false">IF(AND(K103&lt;&gt;"",AN103="加算対象"),"N列に色付け","")</f>
        <v>#N/A</v>
      </c>
      <c r="AP103" s="239" t="e">
        <f aca="false">IF(AND(AC103&lt;&gt;0,AC103&lt;&gt;"",AN103="加算対象"),IF(AD103="○","入力済","未入力"),"")</f>
        <v>#N/A</v>
      </c>
      <c r="AQ103" s="239" t="str">
        <f aca="false">IF(AND(N103&lt;&gt;"", AE103="",AN103="加算対象"), "未入力", "入力済")</f>
        <v>入力済</v>
      </c>
      <c r="AR103" s="496" t="e">
        <f aca="false">IF(AND(N103&lt;&gt;"", N103&lt;&gt;"処遇改善加算Ⅳ",AN103="加算対象"),"AF列に色付け","")</f>
        <v>#N/A</v>
      </c>
      <c r="AS103" s="239" t="str">
        <f aca="false">IF(AND(N103&lt;&gt;"", N103&lt;&gt;"処遇改善加算Ⅳ", AF103=""), "未入力", "入力済")</f>
        <v>入力済</v>
      </c>
      <c r="AT103" s="239" t="str">
        <f aca="false">IF(OR(N103="処遇改善加算Ⅰ",N103="処遇改善加算Ⅱ"),"対象","")</f>
        <v/>
      </c>
      <c r="AU103" s="239" t="e">
        <f aca="false">IF(AND(AN103="加算対象",N103&lt;&gt;"処遇改善加算Ⅲ",N103&lt;&gt;"処遇改善加算Ⅳ", N103&lt;&gt;"", AT103&lt;&gt;"対象外"), 1,"")</f>
        <v>#N/A</v>
      </c>
      <c r="AV103" s="496" t="e">
        <f aca="false">IF(AND(AU103=1, OR(AG103=0,AG103=""),AN103="加算対象"),"AH列に色付け","")</f>
        <v>#N/A</v>
      </c>
      <c r="AW103" s="496" t="str">
        <f aca="false">IF(AND($AU103=1,$AV103="AH列に色付け",OR($AG103="",$AH103="")),"未入力",IF(AND($AU103=1,$AV103="",$AG103=""),"未入力","入力済"))</f>
        <v>入力済</v>
      </c>
      <c r="AX103" s="239" t="e">
        <f aca="false">IFERROR(VLOOKUP(K103,【参考】数式用!$AR$3:$AS$49,2, FALSE), "")))</f>
        <v>#N/A</v>
      </c>
      <c r="AY103" s="496" t="e">
        <f aca="false">IF(AND(AN103="加算対象",N103="処遇改善加算Ⅰ"),"AI列に色付け","")</f>
        <v>#N/A</v>
      </c>
      <c r="AZ103" s="496" t="str">
        <f aca="false">IF(AND(N103="処遇改善加算Ⅰ", AI103=""), "未入力","入力済")</f>
        <v>入力済</v>
      </c>
      <c r="BA103" s="239" t="e">
        <f aca="false">IFERROR(VLOOKUP(K103,【参考】数式用!$AX$3:$AY$56, 2, FALSE), "")))</f>
        <v>#N/A</v>
      </c>
      <c r="BB103" s="496" t="str">
        <f aca="false">IF(COUNTIF(AE103:AH103,"*令和８年度特例要件を*")&gt;0,"AJ列に色付け","")</f>
        <v/>
      </c>
      <c r="BC103" s="497" t="str">
        <f aca="false">IF(AND(COUNTIF(AE103:AH103,"*令和８年度特例要件を*")&gt;0,AJ103=""), "未入力","入力済")</f>
        <v>入力済</v>
      </c>
      <c r="BD103" s="496" t="str">
        <f aca="false">IF(BB103="AJ列に色付け","入力必要","")</f>
        <v/>
      </c>
      <c r="BE103" s="496" t="str">
        <f aca="false">G103</f>
        <v/>
      </c>
      <c r="BF103" s="369"/>
      <c r="BG103" s="369"/>
      <c r="BH103" s="500" t="e">
        <f aca="false">VLOOKUP(K103,【参考】数式用!$A$2:$O$57,15,FALSE))</f>
        <v>#N/A</v>
      </c>
      <c r="BI103" s="369"/>
      <c r="BJ103" s="369"/>
      <c r="BK103" s="369"/>
      <c r="BL103" s="369"/>
      <c r="BM103" s="369"/>
      <c r="BN103" s="369"/>
      <c r="BO103" s="371"/>
    </row>
    <row r="104" s="385" customFormat="true" ht="109.5" hidden="false" customHeight="true" outlineLevel="0" collapsed="false">
      <c r="A104" s="475" t="n">
        <v>93</v>
      </c>
      <c r="B104" s="476" t="str">
        <f aca="false">IF(基本情報入力シート!B132="","",基本情報入力シート!B132)</f>
        <v/>
      </c>
      <c r="C104" s="476"/>
      <c r="D104" s="476"/>
      <c r="E104" s="476"/>
      <c r="F104" s="476"/>
      <c r="G104" s="477" t="str">
        <f aca="false">IF(基本情報入力シート!L132="", "", 基本情報入力シート!L132)</f>
        <v/>
      </c>
      <c r="H104" s="477" t="str">
        <f aca="false">IF(基本情報入力シート!Q132="", "", 基本情報入力シート!Q132)</f>
        <v/>
      </c>
      <c r="I104" s="477" t="str">
        <f aca="false">IF(基本情報入力シート!V132="", "", 基本情報入力シート!V132)</f>
        <v/>
      </c>
      <c r="J104" s="477" t="str">
        <f aca="false">IF(基本情報入力シート!W132="", "", 基本情報入力シート!W132)</f>
        <v/>
      </c>
      <c r="K104" s="477" t="str">
        <f aca="false">IF(基本情報入力シート!Z132="", "", 基本情報入力シート!Z132)</f>
        <v/>
      </c>
      <c r="L104" s="478" t="str">
        <f aca="false">IF(基本情報入力シート!AF132=0, "",基本情報入力シート!AF132)</f>
        <v/>
      </c>
      <c r="M104" s="479" t="e">
        <f aca="false">IF(基本情報入力シート!AG132="","",基本情報入力シート!AG132)</f>
        <v>#N/A</v>
      </c>
      <c r="N104" s="480"/>
      <c r="O104" s="481" t="e">
        <f aca="false">IFERROR(VLOOKUP(K104,【参考】数式用!$A$2:$F$57,MATCH(N104,【参考】数式用!$C$3:$F$3,0)+2,0),"")))</f>
        <v>#N/A</v>
      </c>
      <c r="P104" s="482" t="s">
        <v>179</v>
      </c>
      <c r="Q104" s="483"/>
      <c r="R104" s="484" t="s">
        <v>180</v>
      </c>
      <c r="S104" s="483"/>
      <c r="T104" s="484" t="s">
        <v>268</v>
      </c>
      <c r="U104" s="483"/>
      <c r="V104" s="484" t="s">
        <v>180</v>
      </c>
      <c r="W104" s="483"/>
      <c r="X104" s="484" t="s">
        <v>181</v>
      </c>
      <c r="Y104" s="484" t="s">
        <v>269</v>
      </c>
      <c r="Z104" s="484" t="str">
        <f aca="false">IF(Q104&gt;=1,(U104*12+W104)-(Q104*12+S104)+1,"")</f>
        <v/>
      </c>
      <c r="AA104" s="485" t="s">
        <v>270</v>
      </c>
      <c r="AB104" s="486" t="str">
        <f aca="false">IFERROR(ROUNDDOWN(ROUND(L104*O104,0)*M104,0)*Z104,"")</f>
        <v/>
      </c>
      <c r="AC104" s="487" t="e">
        <f aca="false">IFERROR(ROUNDDOWN(ROUNDDOWN(ROUND(L104*VLOOKUP(K104,【参考】数式用!$A$4:$F$57,MATCH("処遇改善加算Ⅳ",【参考】数式用!$C$3:$F$3,0)+2,0),0)*M104,0)*Z104*0.5,0), "")),0),0),0))</f>
        <v>#N/A</v>
      </c>
      <c r="AD104" s="488"/>
      <c r="AE104" s="489"/>
      <c r="AF104" s="489"/>
      <c r="AG104" s="490"/>
      <c r="AH104" s="491"/>
      <c r="AI104" s="492"/>
      <c r="AJ104" s="492"/>
      <c r="AK104" s="493" t="e">
        <f aca="false">IF(AND(N104&lt;&gt;"", OR(U104&lt;&gt;8,W104&lt;&gt;5)),"！算定期間の終わりが令和８年５月になっていません。令和８年６月以降については別シートに記載してください。",
 IF(AND(AN104="加算対象外",N104&lt;&gt;""),"このサービスは、令和８年４月・５月は処遇改善加算の対象ではありません。記入しないでください。",""))</f>
        <v>#N/A</v>
      </c>
      <c r="AL104" s="494" t="e">
        <f aca="false">IF(OR(N104="",AN104="加算対象外"),"",IF(OR(AND(COUNTIF(AP104,"未入力")&gt;0,AD104=""),AND(COUNTIF(AQ104,"未入力")&gt;0,AE104=""),AND(COUNTIF(AN104:BE104,"AF列に色付け")&gt;0,AF104=""),AND(COUNTIF(AN104:BE104,"AG列に色付け")&gt;0,OR(AG104="",AG104=0)),AND(COUNTIF(AN104:BE104,"AH列に色付け")&gt;0,AH104=""),AND(COUNTIF(AN104:BE104,"AI列に色付け")&gt;0,AI104=""),AND(COUNTIF(AN104:BE104,"AJ列に色付け")&gt;0,AJ104="")),"！記入が必要な欄（オレンジ色のセル）に空欄があります。空欄を埋めてください。",""))</f>
        <v>#N/A</v>
      </c>
      <c r="AM104" s="495"/>
      <c r="AN104" s="496" t="e">
        <f aca="false">IFERROR(VLOOKUP(K104,【参考】数式用!$A$2:$N$57,14,FALSE),"")))</f>
        <v>#N/A</v>
      </c>
      <c r="AO104" s="496" t="e">
        <f aca="false">IF(AND(K104&lt;&gt;"",AN104="加算対象"),"N列に色付け","")</f>
        <v>#N/A</v>
      </c>
      <c r="AP104" s="239" t="e">
        <f aca="false">IF(AND(AC104&lt;&gt;0,AC104&lt;&gt;"",AN104="加算対象"),IF(AD104="○","入力済","未入力"),"")</f>
        <v>#N/A</v>
      </c>
      <c r="AQ104" s="239" t="str">
        <f aca="false">IF(AND(N104&lt;&gt;"", AE104="",AN104="加算対象"), "未入力", "入力済")</f>
        <v>入力済</v>
      </c>
      <c r="AR104" s="496" t="e">
        <f aca="false">IF(AND(N104&lt;&gt;"", N104&lt;&gt;"処遇改善加算Ⅳ",AN104="加算対象"),"AF列に色付け","")</f>
        <v>#N/A</v>
      </c>
      <c r="AS104" s="239" t="str">
        <f aca="false">IF(AND(N104&lt;&gt;"", N104&lt;&gt;"処遇改善加算Ⅳ", AF104=""), "未入力", "入力済")</f>
        <v>入力済</v>
      </c>
      <c r="AT104" s="239" t="str">
        <f aca="false">IF(OR(N104="処遇改善加算Ⅰ",N104="処遇改善加算Ⅱ"),"対象","")</f>
        <v/>
      </c>
      <c r="AU104" s="239" t="e">
        <f aca="false">IF(AND(AN104="加算対象",N104&lt;&gt;"処遇改善加算Ⅲ",N104&lt;&gt;"処遇改善加算Ⅳ", N104&lt;&gt;"", AT104&lt;&gt;"対象外"), 1,"")</f>
        <v>#N/A</v>
      </c>
      <c r="AV104" s="496" t="e">
        <f aca="false">IF(AND(AU104=1, OR(AG104=0,AG104=""),AN104="加算対象"),"AH列に色付け","")</f>
        <v>#N/A</v>
      </c>
      <c r="AW104" s="496" t="str">
        <f aca="false">IF(AND($AU104=1,$AV104="AH列に色付け",OR($AG104="",$AH104="")),"未入力",IF(AND($AU104=1,$AV104="",$AG104=""),"未入力","入力済"))</f>
        <v>入力済</v>
      </c>
      <c r="AX104" s="239" t="e">
        <f aca="false">IFERROR(VLOOKUP(K104,【参考】数式用!$AR$3:$AS$49,2, FALSE), "")))</f>
        <v>#N/A</v>
      </c>
      <c r="AY104" s="496" t="e">
        <f aca="false">IF(AND(AN104="加算対象",N104="処遇改善加算Ⅰ"),"AI列に色付け","")</f>
        <v>#N/A</v>
      </c>
      <c r="AZ104" s="496" t="str">
        <f aca="false">IF(AND(N104="処遇改善加算Ⅰ", AI104=""), "未入力","入力済")</f>
        <v>入力済</v>
      </c>
      <c r="BA104" s="239" t="e">
        <f aca="false">IFERROR(VLOOKUP(K104,【参考】数式用!$AX$3:$AY$56, 2, FALSE), "")))</f>
        <v>#N/A</v>
      </c>
      <c r="BB104" s="496" t="str">
        <f aca="false">IF(COUNTIF(AE104:AH104,"*令和８年度特例要件を*")&gt;0,"AJ列に色付け","")</f>
        <v/>
      </c>
      <c r="BC104" s="497" t="str">
        <f aca="false">IF(AND(COUNTIF(AE104:AH104,"*令和８年度特例要件を*")&gt;0,AJ104=""), "未入力","入力済")</f>
        <v>入力済</v>
      </c>
      <c r="BD104" s="496" t="str">
        <f aca="false">IF(BB104="AJ列に色付け","入力必要","")</f>
        <v/>
      </c>
      <c r="BE104" s="496" t="str">
        <f aca="false">G104</f>
        <v/>
      </c>
      <c r="BF104" s="369"/>
      <c r="BG104" s="369"/>
      <c r="BH104" s="500" t="e">
        <f aca="false">VLOOKUP(K104,【参考】数式用!$A$2:$O$57,15,FALSE))</f>
        <v>#N/A</v>
      </c>
      <c r="BI104" s="369"/>
      <c r="BJ104" s="369"/>
      <c r="BK104" s="369"/>
      <c r="BL104" s="369"/>
      <c r="BM104" s="369"/>
      <c r="BN104" s="369"/>
      <c r="BO104" s="371"/>
    </row>
    <row r="105" s="385" customFormat="true" ht="109.5" hidden="false" customHeight="true" outlineLevel="0" collapsed="false">
      <c r="A105" s="475" t="n">
        <v>94</v>
      </c>
      <c r="B105" s="476" t="str">
        <f aca="false">IF(基本情報入力シート!B133="","",基本情報入力シート!B133)</f>
        <v/>
      </c>
      <c r="C105" s="476"/>
      <c r="D105" s="476"/>
      <c r="E105" s="476"/>
      <c r="F105" s="476"/>
      <c r="G105" s="477" t="str">
        <f aca="false">IF(基本情報入力シート!L133="", "", 基本情報入力シート!L133)</f>
        <v/>
      </c>
      <c r="H105" s="477" t="str">
        <f aca="false">IF(基本情報入力シート!Q133="", "", 基本情報入力シート!Q133)</f>
        <v/>
      </c>
      <c r="I105" s="477" t="str">
        <f aca="false">IF(基本情報入力シート!V133="", "", 基本情報入力シート!V133)</f>
        <v/>
      </c>
      <c r="J105" s="477" t="str">
        <f aca="false">IF(基本情報入力シート!W133="", "", 基本情報入力シート!W133)</f>
        <v/>
      </c>
      <c r="K105" s="477" t="str">
        <f aca="false">IF(基本情報入力シート!Z133="", "", 基本情報入力シート!Z133)</f>
        <v/>
      </c>
      <c r="L105" s="478" t="str">
        <f aca="false">IF(基本情報入力シート!AF133=0, "",基本情報入力シート!AF133)</f>
        <v/>
      </c>
      <c r="M105" s="479" t="e">
        <f aca="false">IF(基本情報入力シート!AG133="","",基本情報入力シート!AG133)</f>
        <v>#N/A</v>
      </c>
      <c r="N105" s="480"/>
      <c r="O105" s="481" t="e">
        <f aca="false">IFERROR(VLOOKUP(K105,【参考】数式用!$A$2:$F$57,MATCH(N105,【参考】数式用!$C$3:$F$3,0)+2,0),"")))</f>
        <v>#N/A</v>
      </c>
      <c r="P105" s="482" t="s">
        <v>179</v>
      </c>
      <c r="Q105" s="483"/>
      <c r="R105" s="484" t="s">
        <v>180</v>
      </c>
      <c r="S105" s="483"/>
      <c r="T105" s="484" t="s">
        <v>268</v>
      </c>
      <c r="U105" s="483"/>
      <c r="V105" s="484" t="s">
        <v>180</v>
      </c>
      <c r="W105" s="483"/>
      <c r="X105" s="484" t="s">
        <v>181</v>
      </c>
      <c r="Y105" s="484" t="s">
        <v>269</v>
      </c>
      <c r="Z105" s="484" t="str">
        <f aca="false">IF(Q105&gt;=1,(U105*12+W105)-(Q105*12+S105)+1,"")</f>
        <v/>
      </c>
      <c r="AA105" s="485" t="s">
        <v>270</v>
      </c>
      <c r="AB105" s="486" t="str">
        <f aca="false">IFERROR(ROUNDDOWN(ROUND(L105*O105,0)*M105,0)*Z105,"")</f>
        <v/>
      </c>
      <c r="AC105" s="487" t="e">
        <f aca="false">IFERROR(ROUNDDOWN(ROUNDDOWN(ROUND(L105*VLOOKUP(K105,【参考】数式用!$A$4:$F$57,MATCH("処遇改善加算Ⅳ",【参考】数式用!$C$3:$F$3,0)+2,0),0)*M105,0)*Z105*0.5,0), "")),0),0),0))</f>
        <v>#N/A</v>
      </c>
      <c r="AD105" s="488"/>
      <c r="AE105" s="489"/>
      <c r="AF105" s="489"/>
      <c r="AG105" s="490"/>
      <c r="AH105" s="491"/>
      <c r="AI105" s="492"/>
      <c r="AJ105" s="492"/>
      <c r="AK105" s="493" t="e">
        <f aca="false">IF(AND(N105&lt;&gt;"", OR(U105&lt;&gt;8,W105&lt;&gt;5)),"！算定期間の終わりが令和８年５月になっていません。令和８年６月以降については別シートに記載してください。",
 IF(AND(AN105="加算対象外",N105&lt;&gt;""),"このサービスは、令和８年４月・５月は処遇改善加算の対象ではありません。記入しないでください。",""))</f>
        <v>#N/A</v>
      </c>
      <c r="AL105" s="494" t="e">
        <f aca="false">IF(OR(N105="",AN105="加算対象外"),"",IF(OR(AND(COUNTIF(AP105,"未入力")&gt;0,AD105=""),AND(COUNTIF(AQ105,"未入力")&gt;0,AE105=""),AND(COUNTIF(AN105:BE105,"AF列に色付け")&gt;0,AF105=""),AND(COUNTIF(AN105:BE105,"AG列に色付け")&gt;0,OR(AG105="",AG105=0)),AND(COUNTIF(AN105:BE105,"AH列に色付け")&gt;0,AH105=""),AND(COUNTIF(AN105:BE105,"AI列に色付け")&gt;0,AI105=""),AND(COUNTIF(AN105:BE105,"AJ列に色付け")&gt;0,AJ105="")),"！記入が必要な欄（オレンジ色のセル）に空欄があります。空欄を埋めてください。",""))</f>
        <v>#N/A</v>
      </c>
      <c r="AM105" s="495"/>
      <c r="AN105" s="496" t="e">
        <f aca="false">IFERROR(VLOOKUP(K105,【参考】数式用!$A$2:$N$57,14,FALSE),"")))</f>
        <v>#N/A</v>
      </c>
      <c r="AO105" s="496" t="e">
        <f aca="false">IF(AND(K105&lt;&gt;"",AN105="加算対象"),"N列に色付け","")</f>
        <v>#N/A</v>
      </c>
      <c r="AP105" s="239" t="e">
        <f aca="false">IF(AND(AC105&lt;&gt;0,AC105&lt;&gt;"",AN105="加算対象"),IF(AD105="○","入力済","未入力"),"")</f>
        <v>#N/A</v>
      </c>
      <c r="AQ105" s="239" t="str">
        <f aca="false">IF(AND(N105&lt;&gt;"", AE105="",AN105="加算対象"), "未入力", "入力済")</f>
        <v>入力済</v>
      </c>
      <c r="AR105" s="496" t="e">
        <f aca="false">IF(AND(N105&lt;&gt;"", N105&lt;&gt;"処遇改善加算Ⅳ",AN105="加算対象"),"AF列に色付け","")</f>
        <v>#N/A</v>
      </c>
      <c r="AS105" s="239" t="str">
        <f aca="false">IF(AND(N105&lt;&gt;"", N105&lt;&gt;"処遇改善加算Ⅳ", AF105=""), "未入力", "入力済")</f>
        <v>入力済</v>
      </c>
      <c r="AT105" s="239" t="str">
        <f aca="false">IF(OR(N105="処遇改善加算Ⅰ",N105="処遇改善加算Ⅱ"),"対象","")</f>
        <v/>
      </c>
      <c r="AU105" s="239" t="e">
        <f aca="false">IF(AND(AN105="加算対象",N105&lt;&gt;"処遇改善加算Ⅲ",N105&lt;&gt;"処遇改善加算Ⅳ", N105&lt;&gt;"", AT105&lt;&gt;"対象外"), 1,"")</f>
        <v>#N/A</v>
      </c>
      <c r="AV105" s="496" t="e">
        <f aca="false">IF(AND(AU105=1, OR(AG105=0,AG105=""),AN105="加算対象"),"AH列に色付け","")</f>
        <v>#N/A</v>
      </c>
      <c r="AW105" s="496" t="str">
        <f aca="false">IF(AND($AU105=1,$AV105="AH列に色付け",OR($AG105="",$AH105="")),"未入力",IF(AND($AU105=1,$AV105="",$AG105=""),"未入力","入力済"))</f>
        <v>入力済</v>
      </c>
      <c r="AX105" s="239" t="e">
        <f aca="false">IFERROR(VLOOKUP(K105,【参考】数式用!$AR$3:$AS$49,2, FALSE), "")))</f>
        <v>#N/A</v>
      </c>
      <c r="AY105" s="496" t="e">
        <f aca="false">IF(AND(AN105="加算対象",N105="処遇改善加算Ⅰ"),"AI列に色付け","")</f>
        <v>#N/A</v>
      </c>
      <c r="AZ105" s="496" t="str">
        <f aca="false">IF(AND(N105="処遇改善加算Ⅰ", AI105=""), "未入力","入力済")</f>
        <v>入力済</v>
      </c>
      <c r="BA105" s="239" t="e">
        <f aca="false">IFERROR(VLOOKUP(K105,【参考】数式用!$AX$3:$AY$56, 2, FALSE), "")))</f>
        <v>#N/A</v>
      </c>
      <c r="BB105" s="496" t="str">
        <f aca="false">IF(COUNTIF(AE105:AH105,"*令和８年度特例要件を*")&gt;0,"AJ列に色付け","")</f>
        <v/>
      </c>
      <c r="BC105" s="497" t="str">
        <f aca="false">IF(AND(COUNTIF(AE105:AH105,"*令和８年度特例要件を*")&gt;0,AJ105=""), "未入力","入力済")</f>
        <v>入力済</v>
      </c>
      <c r="BD105" s="496" t="str">
        <f aca="false">IF(BB105="AJ列に色付け","入力必要","")</f>
        <v/>
      </c>
      <c r="BE105" s="496" t="str">
        <f aca="false">G105</f>
        <v/>
      </c>
      <c r="BF105" s="369"/>
      <c r="BG105" s="369"/>
      <c r="BH105" s="500" t="e">
        <f aca="false">VLOOKUP(K105,【参考】数式用!$A$2:$O$57,15,FALSE))</f>
        <v>#N/A</v>
      </c>
      <c r="BI105" s="369"/>
      <c r="BJ105" s="369"/>
      <c r="BK105" s="369"/>
      <c r="BL105" s="369"/>
      <c r="BM105" s="369"/>
      <c r="BN105" s="369"/>
      <c r="BO105" s="371"/>
    </row>
    <row r="106" s="385" customFormat="true" ht="109.5" hidden="false" customHeight="true" outlineLevel="0" collapsed="false">
      <c r="A106" s="475" t="n">
        <v>95</v>
      </c>
      <c r="B106" s="476" t="str">
        <f aca="false">IF(基本情報入力シート!B134="","",基本情報入力シート!B134)</f>
        <v/>
      </c>
      <c r="C106" s="476"/>
      <c r="D106" s="476"/>
      <c r="E106" s="476"/>
      <c r="F106" s="476"/>
      <c r="G106" s="477" t="str">
        <f aca="false">IF(基本情報入力シート!L134="", "", 基本情報入力シート!L134)</f>
        <v/>
      </c>
      <c r="H106" s="477" t="str">
        <f aca="false">IF(基本情報入力シート!Q134="", "", 基本情報入力シート!Q134)</f>
        <v/>
      </c>
      <c r="I106" s="477" t="str">
        <f aca="false">IF(基本情報入力シート!V134="", "", 基本情報入力シート!V134)</f>
        <v/>
      </c>
      <c r="J106" s="477" t="str">
        <f aca="false">IF(基本情報入力シート!W134="", "", 基本情報入力シート!W134)</f>
        <v/>
      </c>
      <c r="K106" s="477" t="str">
        <f aca="false">IF(基本情報入力シート!Z134="", "", 基本情報入力シート!Z134)</f>
        <v/>
      </c>
      <c r="L106" s="478" t="str">
        <f aca="false">IF(基本情報入力シート!AF134=0, "",基本情報入力シート!AF134)</f>
        <v/>
      </c>
      <c r="M106" s="479" t="e">
        <f aca="false">IF(基本情報入力シート!AG134="","",基本情報入力シート!AG134)</f>
        <v>#N/A</v>
      </c>
      <c r="N106" s="480"/>
      <c r="O106" s="481" t="e">
        <f aca="false">IFERROR(VLOOKUP(K106,【参考】数式用!$A$2:$F$57,MATCH(N106,【参考】数式用!$C$3:$F$3,0)+2,0),"")))</f>
        <v>#N/A</v>
      </c>
      <c r="P106" s="482" t="s">
        <v>179</v>
      </c>
      <c r="Q106" s="483"/>
      <c r="R106" s="484" t="s">
        <v>180</v>
      </c>
      <c r="S106" s="483"/>
      <c r="T106" s="484" t="s">
        <v>268</v>
      </c>
      <c r="U106" s="483"/>
      <c r="V106" s="484" t="s">
        <v>180</v>
      </c>
      <c r="W106" s="483"/>
      <c r="X106" s="484" t="s">
        <v>181</v>
      </c>
      <c r="Y106" s="484" t="s">
        <v>269</v>
      </c>
      <c r="Z106" s="484" t="str">
        <f aca="false">IF(Q106&gt;=1,(U106*12+W106)-(Q106*12+S106)+1,"")</f>
        <v/>
      </c>
      <c r="AA106" s="485" t="s">
        <v>270</v>
      </c>
      <c r="AB106" s="486" t="str">
        <f aca="false">IFERROR(ROUNDDOWN(ROUND(L106*O106,0)*M106,0)*Z106,"")</f>
        <v/>
      </c>
      <c r="AC106" s="487" t="e">
        <f aca="false">IFERROR(ROUNDDOWN(ROUNDDOWN(ROUND(L106*VLOOKUP(K106,【参考】数式用!$A$4:$F$57,MATCH("処遇改善加算Ⅳ",【参考】数式用!$C$3:$F$3,0)+2,0),0)*M106,0)*Z106*0.5,0), "")),0),0),0))</f>
        <v>#N/A</v>
      </c>
      <c r="AD106" s="488"/>
      <c r="AE106" s="489"/>
      <c r="AF106" s="489"/>
      <c r="AG106" s="490"/>
      <c r="AH106" s="491"/>
      <c r="AI106" s="492"/>
      <c r="AJ106" s="492"/>
      <c r="AK106" s="493" t="e">
        <f aca="false">IF(AND(N106&lt;&gt;"", OR(U106&lt;&gt;8,W106&lt;&gt;5)),"！算定期間の終わりが令和８年５月になっていません。令和８年６月以降については別シートに記載してください。",
 IF(AND(AN106="加算対象外",N106&lt;&gt;""),"このサービスは、令和８年４月・５月は処遇改善加算の対象ではありません。記入しないでください。",""))</f>
        <v>#N/A</v>
      </c>
      <c r="AL106" s="494" t="e">
        <f aca="false">IF(OR(N106="",AN106="加算対象外"),"",IF(OR(AND(COUNTIF(AP106,"未入力")&gt;0,AD106=""),AND(COUNTIF(AQ106,"未入力")&gt;0,AE106=""),AND(COUNTIF(AN106:BE106,"AF列に色付け")&gt;0,AF106=""),AND(COUNTIF(AN106:BE106,"AG列に色付け")&gt;0,OR(AG106="",AG106=0)),AND(COUNTIF(AN106:BE106,"AH列に色付け")&gt;0,AH106=""),AND(COUNTIF(AN106:BE106,"AI列に色付け")&gt;0,AI106=""),AND(COUNTIF(AN106:BE106,"AJ列に色付け")&gt;0,AJ106="")),"！記入が必要な欄（オレンジ色のセル）に空欄があります。空欄を埋めてください。",""))</f>
        <v>#N/A</v>
      </c>
      <c r="AM106" s="495"/>
      <c r="AN106" s="496" t="e">
        <f aca="false">IFERROR(VLOOKUP(K106,【参考】数式用!$A$2:$N$57,14,FALSE),"")))</f>
        <v>#N/A</v>
      </c>
      <c r="AO106" s="496" t="e">
        <f aca="false">IF(AND(K106&lt;&gt;"",AN106="加算対象"),"N列に色付け","")</f>
        <v>#N/A</v>
      </c>
      <c r="AP106" s="239" t="e">
        <f aca="false">IF(AND(AC106&lt;&gt;0,AC106&lt;&gt;"",AN106="加算対象"),IF(AD106="○","入力済","未入力"),"")</f>
        <v>#N/A</v>
      </c>
      <c r="AQ106" s="239" t="str">
        <f aca="false">IF(AND(N106&lt;&gt;"", AE106="",AN106="加算対象"), "未入力", "入力済")</f>
        <v>入力済</v>
      </c>
      <c r="AR106" s="496" t="e">
        <f aca="false">IF(AND(N106&lt;&gt;"", N106&lt;&gt;"処遇改善加算Ⅳ",AN106="加算対象"),"AF列に色付け","")</f>
        <v>#N/A</v>
      </c>
      <c r="AS106" s="239" t="str">
        <f aca="false">IF(AND(N106&lt;&gt;"", N106&lt;&gt;"処遇改善加算Ⅳ", AF106=""), "未入力", "入力済")</f>
        <v>入力済</v>
      </c>
      <c r="AT106" s="239" t="str">
        <f aca="false">IF(OR(N106="処遇改善加算Ⅰ",N106="処遇改善加算Ⅱ"),"対象","")</f>
        <v/>
      </c>
      <c r="AU106" s="239" t="e">
        <f aca="false">IF(AND(AN106="加算対象",N106&lt;&gt;"処遇改善加算Ⅲ",N106&lt;&gt;"処遇改善加算Ⅳ", N106&lt;&gt;"", AT106&lt;&gt;"対象外"), 1,"")</f>
        <v>#N/A</v>
      </c>
      <c r="AV106" s="496" t="e">
        <f aca="false">IF(AND(AU106=1, OR(AG106=0,AG106=""),AN106="加算対象"),"AH列に色付け","")</f>
        <v>#N/A</v>
      </c>
      <c r="AW106" s="496" t="str">
        <f aca="false">IF(AND($AU106=1,$AV106="AH列に色付け",OR($AG106="",$AH106="")),"未入力",IF(AND($AU106=1,$AV106="",$AG106=""),"未入力","入力済"))</f>
        <v>入力済</v>
      </c>
      <c r="AX106" s="239" t="e">
        <f aca="false">IFERROR(VLOOKUP(K106,【参考】数式用!$AR$3:$AS$49,2, FALSE), "")))</f>
        <v>#N/A</v>
      </c>
      <c r="AY106" s="496" t="e">
        <f aca="false">IF(AND(AN106="加算対象",N106="処遇改善加算Ⅰ"),"AI列に色付け","")</f>
        <v>#N/A</v>
      </c>
      <c r="AZ106" s="496" t="str">
        <f aca="false">IF(AND(N106="処遇改善加算Ⅰ", AI106=""), "未入力","入力済")</f>
        <v>入力済</v>
      </c>
      <c r="BA106" s="239" t="e">
        <f aca="false">IFERROR(VLOOKUP(K106,【参考】数式用!$AX$3:$AY$56, 2, FALSE), "")))</f>
        <v>#N/A</v>
      </c>
      <c r="BB106" s="496" t="str">
        <f aca="false">IF(COUNTIF(AE106:AH106,"*令和８年度特例要件を*")&gt;0,"AJ列に色付け","")</f>
        <v/>
      </c>
      <c r="BC106" s="497" t="str">
        <f aca="false">IF(AND(COUNTIF(AE106:AH106,"*令和８年度特例要件を*")&gt;0,AJ106=""), "未入力","入力済")</f>
        <v>入力済</v>
      </c>
      <c r="BD106" s="496" t="str">
        <f aca="false">IF(BB106="AJ列に色付け","入力必要","")</f>
        <v/>
      </c>
      <c r="BE106" s="496" t="str">
        <f aca="false">G106</f>
        <v/>
      </c>
      <c r="BF106" s="369"/>
      <c r="BG106" s="369"/>
      <c r="BH106" s="500" t="e">
        <f aca="false">VLOOKUP(K106,【参考】数式用!$A$2:$O$57,15,FALSE))</f>
        <v>#N/A</v>
      </c>
      <c r="BI106" s="369"/>
      <c r="BJ106" s="369"/>
      <c r="BK106" s="369"/>
      <c r="BL106" s="369"/>
      <c r="BM106" s="369"/>
      <c r="BN106" s="369"/>
      <c r="BO106" s="371"/>
    </row>
    <row r="107" s="385" customFormat="true" ht="109.5" hidden="false" customHeight="true" outlineLevel="0" collapsed="false">
      <c r="A107" s="475" t="n">
        <v>96</v>
      </c>
      <c r="B107" s="476" t="str">
        <f aca="false">IF(基本情報入力シート!B135="","",基本情報入力シート!B135)</f>
        <v/>
      </c>
      <c r="C107" s="476"/>
      <c r="D107" s="476"/>
      <c r="E107" s="476"/>
      <c r="F107" s="476"/>
      <c r="G107" s="477" t="str">
        <f aca="false">IF(基本情報入力シート!L135="", "", 基本情報入力シート!L135)</f>
        <v/>
      </c>
      <c r="H107" s="477" t="str">
        <f aca="false">IF(基本情報入力シート!Q135="", "", 基本情報入力シート!Q135)</f>
        <v/>
      </c>
      <c r="I107" s="477" t="str">
        <f aca="false">IF(基本情報入力シート!V135="", "", 基本情報入力シート!V135)</f>
        <v/>
      </c>
      <c r="J107" s="477" t="str">
        <f aca="false">IF(基本情報入力シート!W135="", "", 基本情報入力シート!W135)</f>
        <v/>
      </c>
      <c r="K107" s="477" t="str">
        <f aca="false">IF(基本情報入力シート!Z135="", "", 基本情報入力シート!Z135)</f>
        <v/>
      </c>
      <c r="L107" s="478" t="str">
        <f aca="false">IF(基本情報入力シート!AF135=0, "",基本情報入力シート!AF135)</f>
        <v/>
      </c>
      <c r="M107" s="479" t="e">
        <f aca="false">IF(基本情報入力シート!AG135="","",基本情報入力シート!AG135)</f>
        <v>#N/A</v>
      </c>
      <c r="N107" s="480"/>
      <c r="O107" s="481" t="e">
        <f aca="false">IFERROR(VLOOKUP(K107,【参考】数式用!$A$2:$F$57,MATCH(N107,【参考】数式用!$C$3:$F$3,0)+2,0),"")))</f>
        <v>#N/A</v>
      </c>
      <c r="P107" s="482" t="s">
        <v>179</v>
      </c>
      <c r="Q107" s="483"/>
      <c r="R107" s="484" t="s">
        <v>180</v>
      </c>
      <c r="S107" s="483"/>
      <c r="T107" s="484" t="s">
        <v>268</v>
      </c>
      <c r="U107" s="483"/>
      <c r="V107" s="484" t="s">
        <v>180</v>
      </c>
      <c r="W107" s="483"/>
      <c r="X107" s="484" t="s">
        <v>181</v>
      </c>
      <c r="Y107" s="484" t="s">
        <v>269</v>
      </c>
      <c r="Z107" s="484" t="str">
        <f aca="false">IF(Q107&gt;=1,(U107*12+W107)-(Q107*12+S107)+1,"")</f>
        <v/>
      </c>
      <c r="AA107" s="485" t="s">
        <v>270</v>
      </c>
      <c r="AB107" s="486" t="str">
        <f aca="false">IFERROR(ROUNDDOWN(ROUND(L107*O107,0)*M107,0)*Z107,"")</f>
        <v/>
      </c>
      <c r="AC107" s="487" t="e">
        <f aca="false">IFERROR(ROUNDDOWN(ROUNDDOWN(ROUND(L107*VLOOKUP(K107,【参考】数式用!$A$4:$F$57,MATCH("処遇改善加算Ⅳ",【参考】数式用!$C$3:$F$3,0)+2,0),0)*M107,0)*Z107*0.5,0), "")),0),0),0))</f>
        <v>#N/A</v>
      </c>
      <c r="AD107" s="488"/>
      <c r="AE107" s="489"/>
      <c r="AF107" s="489"/>
      <c r="AG107" s="490"/>
      <c r="AH107" s="491"/>
      <c r="AI107" s="492"/>
      <c r="AJ107" s="492"/>
      <c r="AK107" s="493" t="e">
        <f aca="false">IF(AND(N107&lt;&gt;"", OR(U107&lt;&gt;8,W107&lt;&gt;5)),"！算定期間の終わりが令和８年５月になっていません。令和８年６月以降については別シートに記載してください。",
 IF(AND(AN107="加算対象外",N107&lt;&gt;""),"このサービスは、令和８年４月・５月は処遇改善加算の対象ではありません。記入しないでください。",""))</f>
        <v>#N/A</v>
      </c>
      <c r="AL107" s="494" t="e">
        <f aca="false">IF(OR(N107="",AN107="加算対象外"),"",IF(OR(AND(COUNTIF(AP107,"未入力")&gt;0,AD107=""),AND(COUNTIF(AQ107,"未入力")&gt;0,AE107=""),AND(COUNTIF(AN107:BE107,"AF列に色付け")&gt;0,AF107=""),AND(COUNTIF(AN107:BE107,"AG列に色付け")&gt;0,OR(AG107="",AG107=0)),AND(COUNTIF(AN107:BE107,"AH列に色付け")&gt;0,AH107=""),AND(COUNTIF(AN107:BE107,"AI列に色付け")&gt;0,AI107=""),AND(COUNTIF(AN107:BE107,"AJ列に色付け")&gt;0,AJ107="")),"！記入が必要な欄（オレンジ色のセル）に空欄があります。空欄を埋めてください。",""))</f>
        <v>#N/A</v>
      </c>
      <c r="AM107" s="495"/>
      <c r="AN107" s="496" t="e">
        <f aca="false">IFERROR(VLOOKUP(K107,【参考】数式用!$A$2:$N$57,14,FALSE),"")))</f>
        <v>#N/A</v>
      </c>
      <c r="AO107" s="496" t="e">
        <f aca="false">IF(AND(K107&lt;&gt;"",AN107="加算対象"),"N列に色付け","")</f>
        <v>#N/A</v>
      </c>
      <c r="AP107" s="239" t="e">
        <f aca="false">IF(AND(AC107&lt;&gt;0,AC107&lt;&gt;"",AN107="加算対象"),IF(AD107="○","入力済","未入力"),"")</f>
        <v>#N/A</v>
      </c>
      <c r="AQ107" s="239" t="str">
        <f aca="false">IF(AND(N107&lt;&gt;"", AE107="",AN107="加算対象"), "未入力", "入力済")</f>
        <v>入力済</v>
      </c>
      <c r="AR107" s="496" t="e">
        <f aca="false">IF(AND(N107&lt;&gt;"", N107&lt;&gt;"処遇改善加算Ⅳ",AN107="加算対象"),"AF列に色付け","")</f>
        <v>#N/A</v>
      </c>
      <c r="AS107" s="239" t="str">
        <f aca="false">IF(AND(N107&lt;&gt;"", N107&lt;&gt;"処遇改善加算Ⅳ", AF107=""), "未入力", "入力済")</f>
        <v>入力済</v>
      </c>
      <c r="AT107" s="239" t="str">
        <f aca="false">IF(OR(N107="処遇改善加算Ⅰ",N107="処遇改善加算Ⅱ"),"対象","")</f>
        <v/>
      </c>
      <c r="AU107" s="239" t="e">
        <f aca="false">IF(AND(AN107="加算対象",N107&lt;&gt;"処遇改善加算Ⅲ",N107&lt;&gt;"処遇改善加算Ⅳ", N107&lt;&gt;"", AT107&lt;&gt;"対象外"), 1,"")</f>
        <v>#N/A</v>
      </c>
      <c r="AV107" s="496" t="e">
        <f aca="false">IF(AND(AU107=1, OR(AG107=0,AG107=""),AN107="加算対象"),"AH列に色付け","")</f>
        <v>#N/A</v>
      </c>
      <c r="AW107" s="496" t="str">
        <f aca="false">IF(AND($AU107=1,$AV107="AH列に色付け",OR($AG107="",$AH107="")),"未入力",IF(AND($AU107=1,$AV107="",$AG107=""),"未入力","入力済"))</f>
        <v>入力済</v>
      </c>
      <c r="AX107" s="239" t="e">
        <f aca="false">IFERROR(VLOOKUP(K107,【参考】数式用!$AR$3:$AS$49,2, FALSE), "")))</f>
        <v>#N/A</v>
      </c>
      <c r="AY107" s="496" t="e">
        <f aca="false">IF(AND(AN107="加算対象",N107="処遇改善加算Ⅰ"),"AI列に色付け","")</f>
        <v>#N/A</v>
      </c>
      <c r="AZ107" s="496" t="str">
        <f aca="false">IF(AND(N107="処遇改善加算Ⅰ", AI107=""), "未入力","入力済")</f>
        <v>入力済</v>
      </c>
      <c r="BA107" s="239" t="e">
        <f aca="false">IFERROR(VLOOKUP(K107,【参考】数式用!$AX$3:$AY$56, 2, FALSE), "")))</f>
        <v>#N/A</v>
      </c>
      <c r="BB107" s="496" t="str">
        <f aca="false">IF(COUNTIF(AE107:AH107,"*令和８年度特例要件を*")&gt;0,"AJ列に色付け","")</f>
        <v/>
      </c>
      <c r="BC107" s="497" t="str">
        <f aca="false">IF(AND(COUNTIF(AE107:AH107,"*令和８年度特例要件を*")&gt;0,AJ107=""), "未入力","入力済")</f>
        <v>入力済</v>
      </c>
      <c r="BD107" s="496" t="str">
        <f aca="false">IF(BB107="AJ列に色付け","入力必要","")</f>
        <v/>
      </c>
      <c r="BE107" s="496" t="str">
        <f aca="false">G107</f>
        <v/>
      </c>
      <c r="BF107" s="369"/>
      <c r="BG107" s="369"/>
      <c r="BH107" s="500" t="e">
        <f aca="false">VLOOKUP(K107,【参考】数式用!$A$2:$O$57,15,FALSE))</f>
        <v>#N/A</v>
      </c>
      <c r="BI107" s="369"/>
      <c r="BJ107" s="369"/>
      <c r="BK107" s="369"/>
      <c r="BL107" s="369"/>
      <c r="BM107" s="369"/>
      <c r="BN107" s="369"/>
      <c r="BO107" s="371"/>
    </row>
    <row r="108" s="385" customFormat="true" ht="109.5" hidden="false" customHeight="true" outlineLevel="0" collapsed="false">
      <c r="A108" s="475" t="n">
        <v>97</v>
      </c>
      <c r="B108" s="476" t="str">
        <f aca="false">IF(基本情報入力シート!B136="","",基本情報入力シート!B136)</f>
        <v/>
      </c>
      <c r="C108" s="476"/>
      <c r="D108" s="476"/>
      <c r="E108" s="476"/>
      <c r="F108" s="476"/>
      <c r="G108" s="477" t="str">
        <f aca="false">IF(基本情報入力シート!L136="", "", 基本情報入力シート!L136)</f>
        <v/>
      </c>
      <c r="H108" s="477" t="str">
        <f aca="false">IF(基本情報入力シート!Q136="", "", 基本情報入力シート!Q136)</f>
        <v/>
      </c>
      <c r="I108" s="477" t="str">
        <f aca="false">IF(基本情報入力シート!V136="", "", 基本情報入力シート!V136)</f>
        <v/>
      </c>
      <c r="J108" s="477" t="str">
        <f aca="false">IF(基本情報入力シート!W136="", "", 基本情報入力シート!W136)</f>
        <v/>
      </c>
      <c r="K108" s="477" t="str">
        <f aca="false">IF(基本情報入力シート!Z136="", "", 基本情報入力シート!Z136)</f>
        <v/>
      </c>
      <c r="L108" s="478" t="str">
        <f aca="false">IF(基本情報入力シート!AF136=0, "",基本情報入力シート!AF136)</f>
        <v/>
      </c>
      <c r="M108" s="479" t="e">
        <f aca="false">IF(基本情報入力シート!AG136="","",基本情報入力シート!AG136)</f>
        <v>#N/A</v>
      </c>
      <c r="N108" s="480"/>
      <c r="O108" s="481" t="e">
        <f aca="false">IFERROR(VLOOKUP(K108,【参考】数式用!$A$2:$F$57,MATCH(N108,【参考】数式用!$C$3:$F$3,0)+2,0),"")))</f>
        <v>#N/A</v>
      </c>
      <c r="P108" s="482" t="s">
        <v>179</v>
      </c>
      <c r="Q108" s="483"/>
      <c r="R108" s="484" t="s">
        <v>180</v>
      </c>
      <c r="S108" s="483"/>
      <c r="T108" s="484" t="s">
        <v>268</v>
      </c>
      <c r="U108" s="483"/>
      <c r="V108" s="484" t="s">
        <v>180</v>
      </c>
      <c r="W108" s="483"/>
      <c r="X108" s="484" t="s">
        <v>181</v>
      </c>
      <c r="Y108" s="484" t="s">
        <v>269</v>
      </c>
      <c r="Z108" s="484" t="str">
        <f aca="false">IF(Q108&gt;=1,(U108*12+W108)-(Q108*12+S108)+1,"")</f>
        <v/>
      </c>
      <c r="AA108" s="485" t="s">
        <v>270</v>
      </c>
      <c r="AB108" s="486" t="str">
        <f aca="false">IFERROR(ROUNDDOWN(ROUND(L108*O108,0)*M108,0)*Z108,"")</f>
        <v/>
      </c>
      <c r="AC108" s="487" t="e">
        <f aca="false">IFERROR(ROUNDDOWN(ROUNDDOWN(ROUND(L108*VLOOKUP(K108,【参考】数式用!$A$4:$F$57,MATCH("処遇改善加算Ⅳ",【参考】数式用!$C$3:$F$3,0)+2,0),0)*M108,0)*Z108*0.5,0), "")),0),0),0))</f>
        <v>#N/A</v>
      </c>
      <c r="AD108" s="488"/>
      <c r="AE108" s="489"/>
      <c r="AF108" s="489"/>
      <c r="AG108" s="490"/>
      <c r="AH108" s="491"/>
      <c r="AI108" s="492"/>
      <c r="AJ108" s="492"/>
      <c r="AK108" s="493" t="e">
        <f aca="false">IF(AND(N108&lt;&gt;"", OR(U108&lt;&gt;8,W108&lt;&gt;5)),"！算定期間の終わりが令和８年５月になっていません。令和８年６月以降については別シートに記載してください。",
 IF(AND(AN108="加算対象外",N108&lt;&gt;""),"このサービスは、令和８年４月・５月は処遇改善加算の対象ではありません。記入しないでください。",""))</f>
        <v>#N/A</v>
      </c>
      <c r="AL108" s="494" t="e">
        <f aca="false">IF(OR(N108="",AN108="加算対象外"),"",IF(OR(AND(COUNTIF(AP108,"未入力")&gt;0,AD108=""),AND(COUNTIF(AQ108,"未入力")&gt;0,AE108=""),AND(COUNTIF(AN108:BE108,"AF列に色付け")&gt;0,AF108=""),AND(COUNTIF(AN108:BE108,"AG列に色付け")&gt;0,OR(AG108="",AG108=0)),AND(COUNTIF(AN108:BE108,"AH列に色付け")&gt;0,AH108=""),AND(COUNTIF(AN108:BE108,"AI列に色付け")&gt;0,AI108=""),AND(COUNTIF(AN108:BE108,"AJ列に色付け")&gt;0,AJ108="")),"！記入が必要な欄（オレンジ色のセル）に空欄があります。空欄を埋めてください。",""))</f>
        <v>#N/A</v>
      </c>
      <c r="AM108" s="495"/>
      <c r="AN108" s="496" t="e">
        <f aca="false">IFERROR(VLOOKUP(K108,【参考】数式用!$A$2:$N$57,14,FALSE),"")))</f>
        <v>#N/A</v>
      </c>
      <c r="AO108" s="496" t="e">
        <f aca="false">IF(AND(K108&lt;&gt;"",AN108="加算対象"),"N列に色付け","")</f>
        <v>#N/A</v>
      </c>
      <c r="AP108" s="239" t="e">
        <f aca="false">IF(AND(AC108&lt;&gt;0,AC108&lt;&gt;"",AN108="加算対象"),IF(AD108="○","入力済","未入力"),"")</f>
        <v>#N/A</v>
      </c>
      <c r="AQ108" s="239" t="str">
        <f aca="false">IF(AND(N108&lt;&gt;"", AE108="",AN108="加算対象"), "未入力", "入力済")</f>
        <v>入力済</v>
      </c>
      <c r="AR108" s="496" t="e">
        <f aca="false">IF(AND(N108&lt;&gt;"", N108&lt;&gt;"処遇改善加算Ⅳ",AN108="加算対象"),"AF列に色付け","")</f>
        <v>#N/A</v>
      </c>
      <c r="AS108" s="239" t="str">
        <f aca="false">IF(AND(N108&lt;&gt;"", N108&lt;&gt;"処遇改善加算Ⅳ", AF108=""), "未入力", "入力済")</f>
        <v>入力済</v>
      </c>
      <c r="AT108" s="239" t="str">
        <f aca="false">IF(OR(N108="処遇改善加算Ⅰ",N108="処遇改善加算Ⅱ"),"対象","")</f>
        <v/>
      </c>
      <c r="AU108" s="239" t="e">
        <f aca="false">IF(AND(AN108="加算対象",N108&lt;&gt;"処遇改善加算Ⅲ",N108&lt;&gt;"処遇改善加算Ⅳ", N108&lt;&gt;"", AT108&lt;&gt;"対象外"), 1,"")</f>
        <v>#N/A</v>
      </c>
      <c r="AV108" s="496" t="e">
        <f aca="false">IF(AND(AU108=1, OR(AG108=0,AG108=""),AN108="加算対象"),"AH列に色付け","")</f>
        <v>#N/A</v>
      </c>
      <c r="AW108" s="496" t="str">
        <f aca="false">IF(AND($AU108=1,$AV108="AH列に色付け",OR($AG108="",$AH108="")),"未入力",IF(AND($AU108=1,$AV108="",$AG108=""),"未入力","入力済"))</f>
        <v>入力済</v>
      </c>
      <c r="AX108" s="239" t="e">
        <f aca="false">IFERROR(VLOOKUP(K108,【参考】数式用!$AR$3:$AS$49,2, FALSE), "")))</f>
        <v>#N/A</v>
      </c>
      <c r="AY108" s="496" t="e">
        <f aca="false">IF(AND(AN108="加算対象",N108="処遇改善加算Ⅰ"),"AI列に色付け","")</f>
        <v>#N/A</v>
      </c>
      <c r="AZ108" s="496" t="str">
        <f aca="false">IF(AND(N108="処遇改善加算Ⅰ", AI108=""), "未入力","入力済")</f>
        <v>入力済</v>
      </c>
      <c r="BA108" s="239" t="e">
        <f aca="false">IFERROR(VLOOKUP(K108,【参考】数式用!$AX$3:$AY$56, 2, FALSE), "")))</f>
        <v>#N/A</v>
      </c>
      <c r="BB108" s="496" t="str">
        <f aca="false">IF(COUNTIF(AE108:AH108,"*令和８年度特例要件を*")&gt;0,"AJ列に色付け","")</f>
        <v/>
      </c>
      <c r="BC108" s="497" t="str">
        <f aca="false">IF(AND(COUNTIF(AE108:AH108,"*令和８年度特例要件を*")&gt;0,AJ108=""), "未入力","入力済")</f>
        <v>入力済</v>
      </c>
      <c r="BD108" s="496" t="str">
        <f aca="false">IF(BB108="AJ列に色付け","入力必要","")</f>
        <v/>
      </c>
      <c r="BE108" s="496" t="str">
        <f aca="false">G108</f>
        <v/>
      </c>
      <c r="BF108" s="369"/>
      <c r="BG108" s="369"/>
      <c r="BH108" s="500" t="e">
        <f aca="false">VLOOKUP(K108,【参考】数式用!$A$2:$O$57,15,FALSE))</f>
        <v>#N/A</v>
      </c>
      <c r="BI108" s="369"/>
      <c r="BJ108" s="369"/>
      <c r="BK108" s="369"/>
      <c r="BL108" s="369"/>
      <c r="BM108" s="369"/>
      <c r="BN108" s="369"/>
      <c r="BO108" s="371"/>
    </row>
    <row r="109" s="385" customFormat="true" ht="109.5" hidden="false" customHeight="true" outlineLevel="0" collapsed="false">
      <c r="A109" s="475" t="n">
        <v>98</v>
      </c>
      <c r="B109" s="476" t="str">
        <f aca="false">IF(基本情報入力シート!B137="","",基本情報入力シート!B137)</f>
        <v/>
      </c>
      <c r="C109" s="476"/>
      <c r="D109" s="476"/>
      <c r="E109" s="476"/>
      <c r="F109" s="476"/>
      <c r="G109" s="477" t="str">
        <f aca="false">IF(基本情報入力シート!L137="", "", 基本情報入力シート!L137)</f>
        <v/>
      </c>
      <c r="H109" s="477" t="str">
        <f aca="false">IF(基本情報入力シート!Q137="", "", 基本情報入力シート!Q137)</f>
        <v/>
      </c>
      <c r="I109" s="477" t="str">
        <f aca="false">IF(基本情報入力シート!V137="", "", 基本情報入力シート!V137)</f>
        <v/>
      </c>
      <c r="J109" s="477" t="str">
        <f aca="false">IF(基本情報入力シート!W137="", "", 基本情報入力シート!W137)</f>
        <v/>
      </c>
      <c r="K109" s="477" t="str">
        <f aca="false">IF(基本情報入力シート!Z137="", "", 基本情報入力シート!Z137)</f>
        <v/>
      </c>
      <c r="L109" s="478" t="str">
        <f aca="false">IF(基本情報入力シート!AF137=0, "",基本情報入力シート!AF137)</f>
        <v/>
      </c>
      <c r="M109" s="479" t="e">
        <f aca="false">IF(基本情報入力シート!AG137="","",基本情報入力シート!AG137)</f>
        <v>#N/A</v>
      </c>
      <c r="N109" s="480"/>
      <c r="O109" s="481" t="e">
        <f aca="false">IFERROR(VLOOKUP(K109,【参考】数式用!$A$2:$F$57,MATCH(N109,【参考】数式用!$C$3:$F$3,0)+2,0),"")))</f>
        <v>#N/A</v>
      </c>
      <c r="P109" s="482" t="s">
        <v>179</v>
      </c>
      <c r="Q109" s="483"/>
      <c r="R109" s="484" t="s">
        <v>180</v>
      </c>
      <c r="S109" s="483"/>
      <c r="T109" s="484" t="s">
        <v>268</v>
      </c>
      <c r="U109" s="483"/>
      <c r="V109" s="484" t="s">
        <v>180</v>
      </c>
      <c r="W109" s="483"/>
      <c r="X109" s="484" t="s">
        <v>181</v>
      </c>
      <c r="Y109" s="484" t="s">
        <v>269</v>
      </c>
      <c r="Z109" s="484" t="str">
        <f aca="false">IF(Q109&gt;=1,(U109*12+W109)-(Q109*12+S109)+1,"")</f>
        <v/>
      </c>
      <c r="AA109" s="485" t="s">
        <v>270</v>
      </c>
      <c r="AB109" s="486" t="str">
        <f aca="false">IFERROR(ROUNDDOWN(ROUND(L109*O109,0)*M109,0)*Z109,"")</f>
        <v/>
      </c>
      <c r="AC109" s="487" t="e">
        <f aca="false">IFERROR(ROUNDDOWN(ROUNDDOWN(ROUND(L109*VLOOKUP(K109,【参考】数式用!$A$4:$F$57,MATCH("処遇改善加算Ⅳ",【参考】数式用!$C$3:$F$3,0)+2,0),0)*M109,0)*Z109*0.5,0), "")),0),0),0))</f>
        <v>#N/A</v>
      </c>
      <c r="AD109" s="488"/>
      <c r="AE109" s="489"/>
      <c r="AF109" s="489"/>
      <c r="AG109" s="490"/>
      <c r="AH109" s="491"/>
      <c r="AI109" s="492"/>
      <c r="AJ109" s="492"/>
      <c r="AK109" s="493" t="e">
        <f aca="false">IF(AND(N109&lt;&gt;"", OR(U109&lt;&gt;8,W109&lt;&gt;5)),"！算定期間の終わりが令和８年５月になっていません。令和８年６月以降については別シートに記載してください。",
 IF(AND(AN109="加算対象外",N109&lt;&gt;""),"このサービスは、令和８年４月・５月は処遇改善加算の対象ではありません。記入しないでください。",""))</f>
        <v>#N/A</v>
      </c>
      <c r="AL109" s="494" t="e">
        <f aca="false">IF(OR(N109="",AN109="加算対象外"),"",IF(OR(AND(COUNTIF(AP109,"未入力")&gt;0,AD109=""),AND(COUNTIF(AQ109,"未入力")&gt;0,AE109=""),AND(COUNTIF(AN109:BE109,"AF列に色付け")&gt;0,AF109=""),AND(COUNTIF(AN109:BE109,"AG列に色付け")&gt;0,OR(AG109="",AG109=0)),AND(COUNTIF(AN109:BE109,"AH列に色付け")&gt;0,AH109=""),AND(COUNTIF(AN109:BE109,"AI列に色付け")&gt;0,AI109=""),AND(COUNTIF(AN109:BE109,"AJ列に色付け")&gt;0,AJ109="")),"！記入が必要な欄（オレンジ色のセル）に空欄があります。空欄を埋めてください。",""))</f>
        <v>#N/A</v>
      </c>
      <c r="AM109" s="495"/>
      <c r="AN109" s="496" t="e">
        <f aca="false">IFERROR(VLOOKUP(K109,【参考】数式用!$A$2:$N$57,14,FALSE),"")))</f>
        <v>#N/A</v>
      </c>
      <c r="AO109" s="496" t="e">
        <f aca="false">IF(AND(K109&lt;&gt;"",AN109="加算対象"),"N列に色付け","")</f>
        <v>#N/A</v>
      </c>
      <c r="AP109" s="239" t="e">
        <f aca="false">IF(AND(AC109&lt;&gt;0,AC109&lt;&gt;"",AN109="加算対象"),IF(AD109="○","入力済","未入力"),"")</f>
        <v>#N/A</v>
      </c>
      <c r="AQ109" s="239" t="str">
        <f aca="false">IF(AND(N109&lt;&gt;"", AE109="",AN109="加算対象"), "未入力", "入力済")</f>
        <v>入力済</v>
      </c>
      <c r="AR109" s="496" t="e">
        <f aca="false">IF(AND(N109&lt;&gt;"", N109&lt;&gt;"処遇改善加算Ⅳ",AN109="加算対象"),"AF列に色付け","")</f>
        <v>#N/A</v>
      </c>
      <c r="AS109" s="239" t="str">
        <f aca="false">IF(AND(N109&lt;&gt;"", N109&lt;&gt;"処遇改善加算Ⅳ", AF109=""), "未入力", "入力済")</f>
        <v>入力済</v>
      </c>
      <c r="AT109" s="239" t="str">
        <f aca="false">IF(OR(N109="処遇改善加算Ⅰ",N109="処遇改善加算Ⅱ"),"対象","")</f>
        <v/>
      </c>
      <c r="AU109" s="239" t="e">
        <f aca="false">IF(AND(AN109="加算対象",N109&lt;&gt;"処遇改善加算Ⅲ",N109&lt;&gt;"処遇改善加算Ⅳ", N109&lt;&gt;"", AT109&lt;&gt;"対象外"), 1,"")</f>
        <v>#N/A</v>
      </c>
      <c r="AV109" s="496" t="e">
        <f aca="false">IF(AND(AU109=1, OR(AG109=0,AG109=""),AN109="加算対象"),"AH列に色付け","")</f>
        <v>#N/A</v>
      </c>
      <c r="AW109" s="496" t="str">
        <f aca="false">IF(AND($AU109=1,$AV109="AH列に色付け",OR($AG109="",$AH109="")),"未入力",IF(AND($AU109=1,$AV109="",$AG109=""),"未入力","入力済"))</f>
        <v>入力済</v>
      </c>
      <c r="AX109" s="239" t="e">
        <f aca="false">IFERROR(VLOOKUP(K109,【参考】数式用!$AR$3:$AS$49,2, FALSE), "")))</f>
        <v>#N/A</v>
      </c>
      <c r="AY109" s="496" t="e">
        <f aca="false">IF(AND(AN109="加算対象",N109="処遇改善加算Ⅰ"),"AI列に色付け","")</f>
        <v>#N/A</v>
      </c>
      <c r="AZ109" s="496" t="str">
        <f aca="false">IF(AND(N109="処遇改善加算Ⅰ", AI109=""), "未入力","入力済")</f>
        <v>入力済</v>
      </c>
      <c r="BA109" s="239" t="e">
        <f aca="false">IFERROR(VLOOKUP(K109,【参考】数式用!$AX$3:$AY$56, 2, FALSE), "")))</f>
        <v>#N/A</v>
      </c>
      <c r="BB109" s="496" t="str">
        <f aca="false">IF(COUNTIF(AE109:AH109,"*令和８年度特例要件を*")&gt;0,"AJ列に色付け","")</f>
        <v/>
      </c>
      <c r="BC109" s="497" t="str">
        <f aca="false">IF(AND(COUNTIF(AE109:AH109,"*令和８年度特例要件を*")&gt;0,AJ109=""), "未入力","入力済")</f>
        <v>入力済</v>
      </c>
      <c r="BD109" s="496" t="str">
        <f aca="false">IF(BB109="AJ列に色付け","入力必要","")</f>
        <v/>
      </c>
      <c r="BE109" s="496" t="str">
        <f aca="false">G109</f>
        <v/>
      </c>
      <c r="BF109" s="369"/>
      <c r="BG109" s="369"/>
      <c r="BH109" s="500" t="e">
        <f aca="false">VLOOKUP(K109,【参考】数式用!$A$2:$O$57,15,FALSE))</f>
        <v>#N/A</v>
      </c>
      <c r="BI109" s="369"/>
      <c r="BJ109" s="369"/>
      <c r="BK109" s="369"/>
      <c r="BL109" s="369"/>
      <c r="BM109" s="369"/>
      <c r="BN109" s="369"/>
      <c r="BO109" s="371"/>
    </row>
    <row r="110" s="385" customFormat="true" ht="109.5" hidden="false" customHeight="true" outlineLevel="0" collapsed="false">
      <c r="A110" s="475" t="n">
        <v>99</v>
      </c>
      <c r="B110" s="476" t="str">
        <f aca="false">IF(基本情報入力シート!B138="","",基本情報入力シート!B138)</f>
        <v/>
      </c>
      <c r="C110" s="476"/>
      <c r="D110" s="476"/>
      <c r="E110" s="476"/>
      <c r="F110" s="476"/>
      <c r="G110" s="477" t="str">
        <f aca="false">IF(基本情報入力シート!L138="", "", 基本情報入力シート!L138)</f>
        <v/>
      </c>
      <c r="H110" s="477" t="str">
        <f aca="false">IF(基本情報入力シート!Q138="", "", 基本情報入力シート!Q138)</f>
        <v/>
      </c>
      <c r="I110" s="477" t="str">
        <f aca="false">IF(基本情報入力シート!V138="", "", 基本情報入力シート!V138)</f>
        <v/>
      </c>
      <c r="J110" s="477" t="str">
        <f aca="false">IF(基本情報入力シート!W138="", "", 基本情報入力シート!W138)</f>
        <v/>
      </c>
      <c r="K110" s="477" t="str">
        <f aca="false">IF(基本情報入力シート!Z138="", "", 基本情報入力シート!Z138)</f>
        <v/>
      </c>
      <c r="L110" s="478" t="str">
        <f aca="false">IF(基本情報入力シート!AF138=0, "",基本情報入力シート!AF138)</f>
        <v/>
      </c>
      <c r="M110" s="479" t="e">
        <f aca="false">IF(基本情報入力シート!AG138="","",基本情報入力シート!AG138)</f>
        <v>#N/A</v>
      </c>
      <c r="N110" s="480"/>
      <c r="O110" s="481" t="e">
        <f aca="false">IFERROR(VLOOKUP(K110,【参考】数式用!$A$2:$F$57,MATCH(N110,【参考】数式用!$C$3:$F$3,0)+2,0),"")))</f>
        <v>#N/A</v>
      </c>
      <c r="P110" s="482" t="s">
        <v>179</v>
      </c>
      <c r="Q110" s="483"/>
      <c r="R110" s="484" t="s">
        <v>180</v>
      </c>
      <c r="S110" s="483"/>
      <c r="T110" s="484" t="s">
        <v>268</v>
      </c>
      <c r="U110" s="483"/>
      <c r="V110" s="484" t="s">
        <v>180</v>
      </c>
      <c r="W110" s="483"/>
      <c r="X110" s="484" t="s">
        <v>181</v>
      </c>
      <c r="Y110" s="484" t="s">
        <v>269</v>
      </c>
      <c r="Z110" s="484" t="str">
        <f aca="false">IF(Q110&gt;=1,(U110*12+W110)-(Q110*12+S110)+1,"")</f>
        <v/>
      </c>
      <c r="AA110" s="485" t="s">
        <v>270</v>
      </c>
      <c r="AB110" s="486" t="str">
        <f aca="false">IFERROR(ROUNDDOWN(ROUND(L110*O110,0)*M110,0)*Z110,"")</f>
        <v/>
      </c>
      <c r="AC110" s="487" t="e">
        <f aca="false">IFERROR(ROUNDDOWN(ROUNDDOWN(ROUND(L110*VLOOKUP(K110,【参考】数式用!$A$4:$F$57,MATCH("処遇改善加算Ⅳ",【参考】数式用!$C$3:$F$3,0)+2,0),0)*M110,0)*Z110*0.5,0), "")),0),0),0))</f>
        <v>#N/A</v>
      </c>
      <c r="AD110" s="488"/>
      <c r="AE110" s="489"/>
      <c r="AF110" s="489"/>
      <c r="AG110" s="490"/>
      <c r="AH110" s="491"/>
      <c r="AI110" s="492"/>
      <c r="AJ110" s="492"/>
      <c r="AK110" s="493" t="e">
        <f aca="false">IF(AND(N110&lt;&gt;"", OR(U110&lt;&gt;8,W110&lt;&gt;5)),"！算定期間の終わりが令和８年５月になっていません。令和８年６月以降については別シートに記載してください。",
 IF(AND(AN110="加算対象外",N110&lt;&gt;""),"このサービスは、令和８年４月・５月は処遇改善加算の対象ではありません。記入しないでください。",""))</f>
        <v>#N/A</v>
      </c>
      <c r="AL110" s="494" t="e">
        <f aca="false">IF(OR(N110="",AN110="加算対象外"),"",IF(OR(AND(COUNTIF(AP110,"未入力")&gt;0,AD110=""),AND(COUNTIF(AQ110,"未入力")&gt;0,AE110=""),AND(COUNTIF(AN110:BE110,"AF列に色付け")&gt;0,AF110=""),AND(COUNTIF(AN110:BE110,"AG列に色付け")&gt;0,OR(AG110="",AG110=0)),AND(COUNTIF(AN110:BE110,"AH列に色付け")&gt;0,AH110=""),AND(COUNTIF(AN110:BE110,"AI列に色付け")&gt;0,AI110=""),AND(COUNTIF(AN110:BE110,"AJ列に色付け")&gt;0,AJ110="")),"！記入が必要な欄（オレンジ色のセル）に空欄があります。空欄を埋めてください。",""))</f>
        <v>#N/A</v>
      </c>
      <c r="AM110" s="495"/>
      <c r="AN110" s="496" t="e">
        <f aca="false">IFERROR(VLOOKUP(K110,【参考】数式用!$A$2:$N$57,14,FALSE),"")))</f>
        <v>#N/A</v>
      </c>
      <c r="AO110" s="496" t="e">
        <f aca="false">IF(AND(K110&lt;&gt;"",AN110="加算対象"),"N列に色付け","")</f>
        <v>#N/A</v>
      </c>
      <c r="AP110" s="239" t="e">
        <f aca="false">IF(AND(AC110&lt;&gt;0,AC110&lt;&gt;"",AN110="加算対象"),IF(AD110="○","入力済","未入力"),"")</f>
        <v>#N/A</v>
      </c>
      <c r="AQ110" s="239" t="str">
        <f aca="false">IF(AND(N110&lt;&gt;"", AE110="",AN110="加算対象"), "未入力", "入力済")</f>
        <v>入力済</v>
      </c>
      <c r="AR110" s="496" t="e">
        <f aca="false">IF(AND(N110&lt;&gt;"", N110&lt;&gt;"処遇改善加算Ⅳ",AN110="加算対象"),"AF列に色付け","")</f>
        <v>#N/A</v>
      </c>
      <c r="AS110" s="239" t="str">
        <f aca="false">IF(AND(N110&lt;&gt;"", N110&lt;&gt;"処遇改善加算Ⅳ", AF110=""), "未入力", "入力済")</f>
        <v>入力済</v>
      </c>
      <c r="AT110" s="239" t="str">
        <f aca="false">IF(OR(N110="処遇改善加算Ⅰ",N110="処遇改善加算Ⅱ"),"対象","")</f>
        <v/>
      </c>
      <c r="AU110" s="239" t="e">
        <f aca="false">IF(AND(AN110="加算対象",N110&lt;&gt;"処遇改善加算Ⅲ",N110&lt;&gt;"処遇改善加算Ⅳ", N110&lt;&gt;"", AT110&lt;&gt;"対象外"), 1,"")</f>
        <v>#N/A</v>
      </c>
      <c r="AV110" s="496" t="e">
        <f aca="false">IF(AND(AU110=1, OR(AG110=0,AG110=""),AN110="加算対象"),"AH列に色付け","")</f>
        <v>#N/A</v>
      </c>
      <c r="AW110" s="496" t="str">
        <f aca="false">IF(AND($AU110=1,$AV110="AH列に色付け",OR($AG110="",$AH110="")),"未入力",IF(AND($AU110=1,$AV110="",$AG110=""),"未入力","入力済"))</f>
        <v>入力済</v>
      </c>
      <c r="AX110" s="239" t="e">
        <f aca="false">IFERROR(VLOOKUP(K110,【参考】数式用!$AR$3:$AS$49,2, FALSE), "")))</f>
        <v>#N/A</v>
      </c>
      <c r="AY110" s="496" t="e">
        <f aca="false">IF(AND(AN110="加算対象",N110="処遇改善加算Ⅰ"),"AI列に色付け","")</f>
        <v>#N/A</v>
      </c>
      <c r="AZ110" s="496" t="str">
        <f aca="false">IF(AND(N110="処遇改善加算Ⅰ", AI110=""), "未入力","入力済")</f>
        <v>入力済</v>
      </c>
      <c r="BA110" s="239" t="e">
        <f aca="false">IFERROR(VLOOKUP(K110,【参考】数式用!$AX$3:$AY$56, 2, FALSE), "")))</f>
        <v>#N/A</v>
      </c>
      <c r="BB110" s="496" t="str">
        <f aca="false">IF(COUNTIF(AE110:AH110,"*令和８年度特例要件を*")&gt;0,"AJ列に色付け","")</f>
        <v/>
      </c>
      <c r="BC110" s="497" t="str">
        <f aca="false">IF(AND(COUNTIF(AE110:AH110,"*令和８年度特例要件を*")&gt;0,AJ110=""), "未入力","入力済")</f>
        <v>入力済</v>
      </c>
      <c r="BD110" s="496" t="str">
        <f aca="false">IF(BB110="AJ列に色付け","入力必要","")</f>
        <v/>
      </c>
      <c r="BE110" s="496" t="str">
        <f aca="false">G110</f>
        <v/>
      </c>
      <c r="BF110" s="369"/>
      <c r="BG110" s="369"/>
      <c r="BH110" s="500" t="e">
        <f aca="false">VLOOKUP(K110,【参考】数式用!$A$2:$O$57,15,FALSE))</f>
        <v>#N/A</v>
      </c>
      <c r="BI110" s="369"/>
      <c r="BJ110" s="369"/>
      <c r="BK110" s="369"/>
      <c r="BL110" s="369"/>
      <c r="BM110" s="369"/>
      <c r="BN110" s="369"/>
      <c r="BO110" s="371"/>
    </row>
    <row r="111" s="385" customFormat="true" ht="109.5" hidden="false" customHeight="true" outlineLevel="0" collapsed="false">
      <c r="A111" s="475" t="n">
        <v>100</v>
      </c>
      <c r="B111" s="502" t="str">
        <f aca="false">IF(基本情報入力シート!B139="","",基本情報入力シート!B139)</f>
        <v/>
      </c>
      <c r="C111" s="502"/>
      <c r="D111" s="502"/>
      <c r="E111" s="502"/>
      <c r="F111" s="502"/>
      <c r="G111" s="503" t="str">
        <f aca="false">IF(基本情報入力シート!L139="", "", 基本情報入力シート!L139)</f>
        <v/>
      </c>
      <c r="H111" s="503" t="str">
        <f aca="false">IF(基本情報入力シート!Q139="", "", 基本情報入力シート!Q139)</f>
        <v/>
      </c>
      <c r="I111" s="503" t="str">
        <f aca="false">IF(基本情報入力シート!V139="", "", 基本情報入力シート!V139)</f>
        <v/>
      </c>
      <c r="J111" s="503" t="str">
        <f aca="false">IF(基本情報入力シート!W139="", "", 基本情報入力シート!W139)</f>
        <v/>
      </c>
      <c r="K111" s="503" t="str">
        <f aca="false">IF(基本情報入力シート!Z139="", "", 基本情報入力シート!Z139)</f>
        <v/>
      </c>
      <c r="L111" s="504" t="str">
        <f aca="false">IF(基本情報入力シート!AF139=0, "",基本情報入力シート!AF139)</f>
        <v/>
      </c>
      <c r="M111" s="505" t="e">
        <f aca="false">IF(基本情報入力シート!AG139="","",基本情報入力シート!AG139)</f>
        <v>#N/A</v>
      </c>
      <c r="N111" s="506"/>
      <c r="O111" s="507" t="e">
        <f aca="false">IFERROR(VLOOKUP(K111,【参考】数式用!$A$2:$F$57,MATCH(N111,【参考】数式用!$C$3:$F$3,0)+2,0),"")))</f>
        <v>#N/A</v>
      </c>
      <c r="P111" s="508" t="s">
        <v>179</v>
      </c>
      <c r="Q111" s="509"/>
      <c r="R111" s="510" t="s">
        <v>180</v>
      </c>
      <c r="S111" s="509"/>
      <c r="T111" s="510" t="s">
        <v>268</v>
      </c>
      <c r="U111" s="509"/>
      <c r="V111" s="510" t="s">
        <v>180</v>
      </c>
      <c r="W111" s="509"/>
      <c r="X111" s="510" t="s">
        <v>181</v>
      </c>
      <c r="Y111" s="510" t="s">
        <v>269</v>
      </c>
      <c r="Z111" s="510" t="str">
        <f aca="false">IF(Q111&gt;=1,(U111*12+W111)-(Q111*12+S111)+1,"")</f>
        <v/>
      </c>
      <c r="AA111" s="511" t="s">
        <v>270</v>
      </c>
      <c r="AB111" s="512" t="str">
        <f aca="false">IFERROR(ROUNDDOWN(ROUND(L111*O111,0)*M111,0)*Z111,"")</f>
        <v/>
      </c>
      <c r="AC111" s="513" t="e">
        <f aca="false">IFERROR(ROUNDDOWN(ROUNDDOWN(ROUND(L111*VLOOKUP(K111,【参考】数式用!$A$4:$F$57,MATCH("処遇改善加算Ⅳ",【参考】数式用!$C$3:$F$3,0)+2,0),0)*M111,0)*Z111*0.5,0), "")),0),0),0))</f>
        <v>#N/A</v>
      </c>
      <c r="AD111" s="514"/>
      <c r="AE111" s="515"/>
      <c r="AF111" s="515"/>
      <c r="AG111" s="516"/>
      <c r="AH111" s="517"/>
      <c r="AI111" s="492"/>
      <c r="AJ111" s="518"/>
      <c r="AK111" s="493" t="e">
        <f aca="false">IF(AND(N111&lt;&gt;"", OR(U111&lt;&gt;8,W111&lt;&gt;5)),"！算定期間の終わりが令和８年５月になっていません。令和８年６月以降については別シートに記載してください。",
 IF(AND(AN111="加算対象外",N111&lt;&gt;""),"このサービスは、令和８年４月・５月は処遇改善加算の対象ではありません。記入しないでください。",""))</f>
        <v>#N/A</v>
      </c>
      <c r="AL111" s="494" t="e">
        <f aca="false">IF(OR(N111="",AN111="加算対象外"),"",IF(OR(AND(COUNTIF(AP111,"未入力")&gt;0,AD111=""),AND(COUNTIF(AQ111,"未入力")&gt;0,AE111=""),AND(COUNTIF(AN111:BE111,"AF列に色付け")&gt;0,AF111=""),AND(COUNTIF(AN111:BE111,"AG列に色付け")&gt;0,OR(AG111="",AG111=0)),AND(COUNTIF(AN111:BE111,"AH列に色付け")&gt;0,AH111=""),AND(COUNTIF(AN111:BE111,"AI列に色付け")&gt;0,AI111=""),AND(COUNTIF(AN111:BE111,"AJ列に色付け")&gt;0,AJ111="")),"！記入が必要な欄（オレンジ色のセル）に空欄があります。空欄を埋めてください。",""))</f>
        <v>#N/A</v>
      </c>
      <c r="AM111" s="495"/>
      <c r="AN111" s="496" t="e">
        <f aca="false">IFERROR(VLOOKUP(K111,【参考】数式用!$A$2:$N$57,14,FALSE),"")))</f>
        <v>#N/A</v>
      </c>
      <c r="AO111" s="496" t="e">
        <f aca="false">IF(AND(K111&lt;&gt;"",AN111="加算対象"),"N列に色付け","")</f>
        <v>#N/A</v>
      </c>
      <c r="AP111" s="239" t="e">
        <f aca="false">IF(AND(AC111&lt;&gt;0,AC111&lt;&gt;"",AN111="加算対象"),IF(AD111="○","入力済","未入力"),"")</f>
        <v>#N/A</v>
      </c>
      <c r="AQ111" s="239" t="str">
        <f aca="false">IF(AND(N111&lt;&gt;"", AE111="",AN111="加算対象"), "未入力", "入力済")</f>
        <v>入力済</v>
      </c>
      <c r="AR111" s="496" t="e">
        <f aca="false">IF(AND(N111&lt;&gt;"", N111&lt;&gt;"処遇改善加算Ⅳ",AN111="加算対象"),"AF列に色付け","")</f>
        <v>#N/A</v>
      </c>
      <c r="AS111" s="239" t="str">
        <f aca="false">IF(AND(N111&lt;&gt;"", N111&lt;&gt;"処遇改善加算Ⅳ", AF111=""), "未入力", "入力済")</f>
        <v>入力済</v>
      </c>
      <c r="AT111" s="239" t="str">
        <f aca="false">IF(OR(N111="処遇改善加算Ⅰ",N111="処遇改善加算Ⅱ"),"対象","")</f>
        <v/>
      </c>
      <c r="AU111" s="239" t="e">
        <f aca="false">IF(AND(AN111="加算対象",N111&lt;&gt;"処遇改善加算Ⅲ",N111&lt;&gt;"処遇改善加算Ⅳ", N111&lt;&gt;"", AT111&lt;&gt;"対象外"), 1,"")</f>
        <v>#N/A</v>
      </c>
      <c r="AV111" s="496" t="e">
        <f aca="false">IF(AND(AU111=1, OR(AG111=0,AG111=""),AN111="加算対象"),"AH列に色付け","")</f>
        <v>#N/A</v>
      </c>
      <c r="AW111" s="496" t="str">
        <f aca="false">IF(AND($AU111=1,$AV111="AH列に色付け",OR($AG111="",$AH111="")),"未入力",IF(AND($AU111=1,$AV111="",$AG111=""),"未入力","入力済"))</f>
        <v>入力済</v>
      </c>
      <c r="AX111" s="239" t="e">
        <f aca="false">IFERROR(VLOOKUP(K111,【参考】数式用!$AR$3:$AS$49,2, FALSE), "")))</f>
        <v>#N/A</v>
      </c>
      <c r="AY111" s="496" t="e">
        <f aca="false">IF(AND(AN111="加算対象",N111="処遇改善加算Ⅰ"),"AI列に色付け","")</f>
        <v>#N/A</v>
      </c>
      <c r="AZ111" s="496" t="str">
        <f aca="false">IF(AND(N111="処遇改善加算Ⅰ", AI111=""), "未入力","入力済")</f>
        <v>入力済</v>
      </c>
      <c r="BA111" s="239" t="e">
        <f aca="false">IFERROR(VLOOKUP(K111,【参考】数式用!$AX$3:$AY$56, 2, FALSE), "")))</f>
        <v>#N/A</v>
      </c>
      <c r="BB111" s="496" t="str">
        <f aca="false">IF(COUNTIF(AE111:AH111,"*令和８年度特例要件を*")&gt;0,"AJ列に色付け","")</f>
        <v/>
      </c>
      <c r="BC111" s="497" t="str">
        <f aca="false">IF(AND(COUNTIF(AE111:AH111,"*令和８年度特例要件を*")&gt;0,AJ111=""), "未入力","入力済")</f>
        <v>入力済</v>
      </c>
      <c r="BD111" s="496" t="str">
        <f aca="false">IF(BB111="AJ列に色付け","入力必要","")</f>
        <v/>
      </c>
      <c r="BE111" s="496" t="str">
        <f aca="false">G111</f>
        <v/>
      </c>
      <c r="BF111" s="369"/>
      <c r="BG111" s="369"/>
      <c r="BH111" s="500" t="e">
        <f aca="false">VLOOKUP(K111,【参考】数式用!$A$2:$O$57,15,FALSE))</f>
        <v>#N/A</v>
      </c>
      <c r="BI111" s="369"/>
      <c r="BJ111" s="369"/>
      <c r="BK111" s="369"/>
      <c r="BL111" s="369"/>
      <c r="BM111" s="369"/>
      <c r="BN111" s="369"/>
      <c r="BO111" s="371"/>
    </row>
    <row r="112" s="385" customFormat="true" ht="17.25" hidden="false" customHeight="false" outlineLevel="0" collapsed="false">
      <c r="B112" s="357"/>
      <c r="C112" s="357"/>
      <c r="D112" s="357"/>
      <c r="E112" s="357"/>
      <c r="F112" s="357"/>
      <c r="I112" s="358"/>
      <c r="K112" s="1"/>
      <c r="M112" s="359"/>
      <c r="N112" s="360"/>
      <c r="O112" s="18"/>
      <c r="P112" s="361"/>
      <c r="Q112" s="360"/>
      <c r="R112" s="1"/>
      <c r="S112" s="362"/>
      <c r="T112" s="1"/>
      <c r="U112" s="362"/>
      <c r="V112" s="1"/>
      <c r="W112" s="362"/>
      <c r="X112" s="1"/>
      <c r="Y112" s="362"/>
      <c r="Z112" s="1"/>
      <c r="AA112" s="1"/>
      <c r="AB112" s="1"/>
      <c r="AC112" s="1"/>
      <c r="AD112" s="360"/>
      <c r="AE112" s="363"/>
      <c r="AF112" s="364"/>
      <c r="AG112" s="365"/>
      <c r="AH112" s="365"/>
      <c r="AI112" s="366"/>
      <c r="AJ112" s="367"/>
      <c r="AK112" s="368"/>
      <c r="AL112" s="368"/>
      <c r="AM112" s="368"/>
      <c r="AN112" s="368"/>
      <c r="AO112" s="368"/>
      <c r="AP112" s="368"/>
      <c r="AQ112" s="369"/>
      <c r="AR112" s="368"/>
      <c r="AS112" s="369"/>
      <c r="AT112" s="369"/>
      <c r="AU112" s="369"/>
      <c r="AV112" s="369"/>
      <c r="AW112" s="369"/>
      <c r="AX112" s="369"/>
      <c r="AY112" s="369"/>
      <c r="AZ112" s="369"/>
      <c r="BA112" s="369"/>
      <c r="BB112" s="369"/>
      <c r="BC112" s="370"/>
      <c r="BD112" s="369"/>
      <c r="BE112" s="369"/>
      <c r="BF112" s="369"/>
      <c r="BG112" s="369"/>
      <c r="BH112" s="73"/>
      <c r="BI112" s="369"/>
      <c r="BJ112" s="369"/>
      <c r="BK112" s="369"/>
      <c r="BL112" s="369"/>
      <c r="BM112" s="369"/>
      <c r="BN112" s="369"/>
      <c r="BO112" s="371"/>
    </row>
    <row r="113" s="385" customFormat="true" ht="17.25" hidden="false" customHeight="false" outlineLevel="0" collapsed="false">
      <c r="B113" s="357"/>
      <c r="C113" s="357"/>
      <c r="D113" s="357"/>
      <c r="E113" s="357"/>
      <c r="F113" s="357"/>
      <c r="I113" s="358"/>
      <c r="K113" s="1"/>
      <c r="M113" s="359"/>
      <c r="N113" s="360"/>
      <c r="O113" s="18"/>
      <c r="P113" s="361"/>
      <c r="Q113" s="360"/>
      <c r="R113" s="1"/>
      <c r="S113" s="362"/>
      <c r="T113" s="1"/>
      <c r="U113" s="362"/>
      <c r="V113" s="1"/>
      <c r="W113" s="362"/>
      <c r="X113" s="1"/>
      <c r="Y113" s="362"/>
      <c r="Z113" s="1"/>
      <c r="AA113" s="1"/>
      <c r="AB113" s="1"/>
      <c r="AC113" s="1"/>
      <c r="AD113" s="360"/>
      <c r="AE113" s="363"/>
      <c r="AF113" s="364"/>
      <c r="AG113" s="365"/>
      <c r="AH113" s="365"/>
      <c r="AI113" s="366"/>
      <c r="AJ113" s="367"/>
      <c r="AK113" s="368"/>
      <c r="AL113" s="368"/>
      <c r="AM113" s="368"/>
      <c r="AN113" s="368"/>
      <c r="AO113" s="368"/>
      <c r="AP113" s="368"/>
      <c r="AQ113" s="369"/>
      <c r="AR113" s="368"/>
      <c r="AS113" s="369"/>
      <c r="AT113" s="369"/>
      <c r="AU113" s="369"/>
      <c r="AV113" s="369"/>
      <c r="AW113" s="369"/>
      <c r="AX113" s="369"/>
      <c r="AY113" s="369"/>
      <c r="AZ113" s="369"/>
      <c r="BA113" s="369"/>
      <c r="BB113" s="369"/>
      <c r="BC113" s="370"/>
      <c r="BD113" s="369"/>
      <c r="BE113" s="369"/>
      <c r="BF113" s="369"/>
      <c r="BG113" s="369"/>
      <c r="BH113" s="73"/>
      <c r="BI113" s="369"/>
      <c r="BJ113" s="369"/>
      <c r="BK113" s="369"/>
      <c r="BL113" s="369"/>
      <c r="BM113" s="369"/>
      <c r="BN113" s="369"/>
      <c r="BO113" s="371"/>
    </row>
    <row r="114" s="385" customFormat="true" ht="17.25" hidden="false" customHeight="false" outlineLevel="0" collapsed="false">
      <c r="B114" s="357"/>
      <c r="C114" s="357"/>
      <c r="D114" s="357"/>
      <c r="E114" s="357"/>
      <c r="F114" s="357"/>
      <c r="I114" s="358"/>
      <c r="K114" s="1"/>
      <c r="M114" s="359"/>
      <c r="N114" s="360"/>
      <c r="O114" s="18"/>
      <c r="P114" s="361"/>
      <c r="Q114" s="360"/>
      <c r="R114" s="1"/>
      <c r="S114" s="362"/>
      <c r="T114" s="1"/>
      <c r="U114" s="362"/>
      <c r="V114" s="1"/>
      <c r="W114" s="362"/>
      <c r="X114" s="1"/>
      <c r="Y114" s="362"/>
      <c r="Z114" s="1"/>
      <c r="AA114" s="1"/>
      <c r="AB114" s="1"/>
      <c r="AC114" s="1"/>
      <c r="AD114" s="360"/>
      <c r="AE114" s="363"/>
      <c r="AF114" s="364"/>
      <c r="AG114" s="365"/>
      <c r="AH114" s="365"/>
      <c r="AI114" s="366"/>
      <c r="AJ114" s="367"/>
      <c r="AK114" s="368"/>
      <c r="AL114" s="368"/>
      <c r="AM114" s="368"/>
      <c r="AN114" s="368"/>
      <c r="AO114" s="368"/>
      <c r="AP114" s="368"/>
      <c r="AQ114" s="369"/>
      <c r="AR114" s="368"/>
      <c r="AS114" s="369"/>
      <c r="AT114" s="369"/>
      <c r="AU114" s="369"/>
      <c r="AV114" s="369"/>
      <c r="AW114" s="369"/>
      <c r="AX114" s="369"/>
      <c r="AY114" s="369"/>
      <c r="AZ114" s="369"/>
      <c r="BA114" s="369"/>
      <c r="BB114" s="369"/>
      <c r="BC114" s="370"/>
      <c r="BD114" s="369"/>
      <c r="BE114" s="369"/>
      <c r="BF114" s="369"/>
      <c r="BG114" s="369"/>
      <c r="BH114" s="73"/>
      <c r="BI114" s="369"/>
      <c r="BJ114" s="369"/>
      <c r="BK114" s="369"/>
      <c r="BL114" s="369"/>
      <c r="BM114" s="369"/>
      <c r="BN114" s="369"/>
      <c r="BO114" s="371"/>
    </row>
    <row r="115" s="385" customFormat="true" ht="17.25" hidden="false" customHeight="false" outlineLevel="0" collapsed="false">
      <c r="B115" s="357"/>
      <c r="C115" s="357"/>
      <c r="D115" s="357"/>
      <c r="E115" s="357"/>
      <c r="F115" s="357"/>
      <c r="I115" s="358"/>
      <c r="K115" s="1"/>
      <c r="M115" s="359"/>
      <c r="N115" s="360"/>
      <c r="O115" s="18"/>
      <c r="P115" s="361"/>
      <c r="Q115" s="360"/>
      <c r="R115" s="1"/>
      <c r="S115" s="362"/>
      <c r="T115" s="1"/>
      <c r="U115" s="362"/>
      <c r="V115" s="1"/>
      <c r="W115" s="362"/>
      <c r="X115" s="1"/>
      <c r="Y115" s="362"/>
      <c r="Z115" s="1"/>
      <c r="AA115" s="1"/>
      <c r="AB115" s="1"/>
      <c r="AC115" s="1"/>
      <c r="AD115" s="360"/>
      <c r="AE115" s="363"/>
      <c r="AF115" s="364"/>
      <c r="AG115" s="365"/>
      <c r="AH115" s="365"/>
      <c r="AI115" s="366"/>
      <c r="AJ115" s="367"/>
      <c r="AK115" s="368"/>
      <c r="AL115" s="368"/>
      <c r="AM115" s="368"/>
      <c r="AN115" s="368"/>
      <c r="AO115" s="368"/>
      <c r="AP115" s="368"/>
      <c r="AQ115" s="369"/>
      <c r="AR115" s="368"/>
      <c r="AS115" s="369"/>
      <c r="AT115" s="369"/>
      <c r="AU115" s="369"/>
      <c r="AV115" s="369"/>
      <c r="AW115" s="369"/>
      <c r="AX115" s="369"/>
      <c r="AY115" s="369"/>
      <c r="AZ115" s="369"/>
      <c r="BA115" s="369"/>
      <c r="BB115" s="369"/>
      <c r="BC115" s="370"/>
      <c r="BD115" s="369"/>
      <c r="BE115" s="369"/>
      <c r="BF115" s="369"/>
      <c r="BG115" s="369"/>
      <c r="BH115" s="73"/>
      <c r="BI115" s="369"/>
      <c r="BJ115" s="369"/>
      <c r="BK115" s="369"/>
      <c r="BL115" s="369"/>
      <c r="BM115" s="369"/>
      <c r="BN115" s="369"/>
      <c r="BO115" s="371"/>
    </row>
    <row r="116" s="385" customFormat="true" ht="17.25" hidden="false" customHeight="false" outlineLevel="0" collapsed="false">
      <c r="B116" s="357"/>
      <c r="C116" s="357"/>
      <c r="D116" s="357"/>
      <c r="E116" s="357"/>
      <c r="F116" s="357"/>
      <c r="I116" s="358"/>
      <c r="K116" s="1"/>
      <c r="M116" s="359"/>
      <c r="N116" s="360"/>
      <c r="O116" s="18"/>
      <c r="P116" s="361"/>
      <c r="Q116" s="360"/>
      <c r="R116" s="1"/>
      <c r="S116" s="362"/>
      <c r="T116" s="1"/>
      <c r="U116" s="362"/>
      <c r="V116" s="1"/>
      <c r="W116" s="362"/>
      <c r="X116" s="1"/>
      <c r="Y116" s="362"/>
      <c r="Z116" s="1"/>
      <c r="AA116" s="1"/>
      <c r="AB116" s="1"/>
      <c r="AC116" s="1"/>
      <c r="AD116" s="360"/>
      <c r="AE116" s="363"/>
      <c r="AF116" s="364"/>
      <c r="AG116" s="365"/>
      <c r="AH116" s="365"/>
      <c r="AI116" s="366"/>
      <c r="AJ116" s="367"/>
      <c r="AK116" s="368"/>
      <c r="AL116" s="368"/>
      <c r="AM116" s="368"/>
      <c r="AN116" s="368"/>
      <c r="AO116" s="368"/>
      <c r="AP116" s="368"/>
      <c r="AQ116" s="369"/>
      <c r="AR116" s="368"/>
      <c r="AS116" s="369"/>
      <c r="AT116" s="369"/>
      <c r="AU116" s="369"/>
      <c r="AV116" s="369"/>
      <c r="AW116" s="369"/>
      <c r="AX116" s="369"/>
      <c r="AY116" s="369"/>
      <c r="AZ116" s="369"/>
      <c r="BA116" s="369"/>
      <c r="BB116" s="369"/>
      <c r="BC116" s="370"/>
      <c r="BD116" s="369"/>
      <c r="BE116" s="369"/>
      <c r="BF116" s="369"/>
      <c r="BG116" s="369"/>
      <c r="BH116" s="73"/>
      <c r="BI116" s="369"/>
      <c r="BJ116" s="369"/>
      <c r="BK116" s="369"/>
      <c r="BL116" s="369"/>
      <c r="BM116" s="369"/>
      <c r="BN116" s="369"/>
      <c r="BO116" s="371"/>
    </row>
    <row r="117" s="385" customFormat="true" ht="17.25" hidden="false" customHeight="false" outlineLevel="0" collapsed="false">
      <c r="B117" s="357"/>
      <c r="C117" s="357"/>
      <c r="D117" s="357"/>
      <c r="E117" s="357"/>
      <c r="F117" s="357"/>
      <c r="I117" s="358"/>
      <c r="K117" s="1"/>
      <c r="M117" s="359"/>
      <c r="N117" s="360"/>
      <c r="O117" s="18"/>
      <c r="P117" s="361"/>
      <c r="Q117" s="360"/>
      <c r="R117" s="1"/>
      <c r="S117" s="362"/>
      <c r="T117" s="1"/>
      <c r="U117" s="362"/>
      <c r="V117" s="1"/>
      <c r="W117" s="362"/>
      <c r="X117" s="1"/>
      <c r="Y117" s="362"/>
      <c r="Z117" s="1"/>
      <c r="AA117" s="1"/>
      <c r="AB117" s="1"/>
      <c r="AC117" s="1"/>
      <c r="AD117" s="360"/>
      <c r="AE117" s="363"/>
      <c r="AF117" s="364"/>
      <c r="AG117" s="365"/>
      <c r="AH117" s="365"/>
      <c r="AI117" s="366"/>
      <c r="AJ117" s="367"/>
      <c r="AK117" s="368"/>
      <c r="AL117" s="368"/>
      <c r="AM117" s="368"/>
      <c r="AN117" s="368"/>
      <c r="AO117" s="368"/>
      <c r="AP117" s="368"/>
      <c r="AQ117" s="369"/>
      <c r="AR117" s="368"/>
      <c r="AS117" s="369"/>
      <c r="AT117" s="369"/>
      <c r="AU117" s="369"/>
      <c r="AV117" s="369"/>
      <c r="AW117" s="369"/>
      <c r="AX117" s="369"/>
      <c r="AY117" s="369"/>
      <c r="AZ117" s="369"/>
      <c r="BA117" s="369"/>
      <c r="BB117" s="369"/>
      <c r="BC117" s="370"/>
      <c r="BD117" s="369"/>
      <c r="BE117" s="369"/>
      <c r="BF117" s="369"/>
      <c r="BG117" s="369"/>
      <c r="BH117" s="73"/>
      <c r="BI117" s="369"/>
      <c r="BJ117" s="369"/>
      <c r="BK117" s="369"/>
      <c r="BL117" s="369"/>
      <c r="BM117" s="369"/>
      <c r="BN117" s="369"/>
      <c r="BO117" s="371"/>
    </row>
    <row r="118" s="385" customFormat="true" ht="17.25" hidden="false" customHeight="false" outlineLevel="0" collapsed="false">
      <c r="B118" s="357"/>
      <c r="C118" s="357"/>
      <c r="D118" s="357"/>
      <c r="E118" s="357"/>
      <c r="F118" s="357"/>
      <c r="I118" s="358"/>
      <c r="K118" s="1"/>
      <c r="M118" s="359"/>
      <c r="N118" s="360"/>
      <c r="O118" s="18"/>
      <c r="P118" s="361"/>
      <c r="Q118" s="360"/>
      <c r="R118" s="1"/>
      <c r="S118" s="362"/>
      <c r="T118" s="1"/>
      <c r="U118" s="362"/>
      <c r="V118" s="1"/>
      <c r="W118" s="362"/>
      <c r="X118" s="1"/>
      <c r="Y118" s="362"/>
      <c r="Z118" s="1"/>
      <c r="AA118" s="1"/>
      <c r="AB118" s="1"/>
      <c r="AC118" s="1"/>
      <c r="AD118" s="360"/>
      <c r="AE118" s="363"/>
      <c r="AF118" s="364"/>
      <c r="AG118" s="365"/>
      <c r="AH118" s="365"/>
      <c r="AI118" s="366"/>
      <c r="AJ118" s="367"/>
      <c r="AK118" s="368"/>
      <c r="AL118" s="368"/>
      <c r="AM118" s="368"/>
      <c r="AN118" s="368"/>
      <c r="AO118" s="368"/>
      <c r="AP118" s="368"/>
      <c r="AQ118" s="369"/>
      <c r="AR118" s="368"/>
      <c r="AS118" s="369"/>
      <c r="AT118" s="369"/>
      <c r="AU118" s="369"/>
      <c r="AV118" s="369"/>
      <c r="AW118" s="369"/>
      <c r="AX118" s="369"/>
      <c r="AY118" s="369"/>
      <c r="AZ118" s="369"/>
      <c r="BA118" s="369"/>
      <c r="BB118" s="369"/>
      <c r="BC118" s="370"/>
      <c r="BD118" s="369"/>
      <c r="BE118" s="369"/>
      <c r="BF118" s="369"/>
      <c r="BG118" s="369"/>
      <c r="BH118" s="73"/>
      <c r="BI118" s="369"/>
      <c r="BJ118" s="369"/>
      <c r="BK118" s="369"/>
      <c r="BL118" s="369"/>
      <c r="BM118" s="369"/>
      <c r="BN118" s="369"/>
      <c r="BO118" s="371"/>
    </row>
    <row r="119" s="385" customFormat="true" ht="17.25" hidden="false" customHeight="false" outlineLevel="0" collapsed="false">
      <c r="B119" s="357"/>
      <c r="C119" s="357"/>
      <c r="D119" s="357"/>
      <c r="E119" s="357"/>
      <c r="F119" s="357"/>
      <c r="I119" s="358"/>
      <c r="K119" s="1"/>
      <c r="M119" s="359"/>
      <c r="N119" s="360"/>
      <c r="O119" s="18"/>
      <c r="P119" s="361"/>
      <c r="Q119" s="360"/>
      <c r="R119" s="1"/>
      <c r="S119" s="362"/>
      <c r="T119" s="1"/>
      <c r="U119" s="362"/>
      <c r="V119" s="1"/>
      <c r="W119" s="362"/>
      <c r="X119" s="1"/>
      <c r="Y119" s="362"/>
      <c r="Z119" s="1"/>
      <c r="AA119" s="1"/>
      <c r="AB119" s="1"/>
      <c r="AC119" s="1"/>
      <c r="AD119" s="360"/>
      <c r="AE119" s="363"/>
      <c r="AF119" s="364"/>
      <c r="AG119" s="365"/>
      <c r="AH119" s="365"/>
      <c r="AI119" s="366"/>
      <c r="AJ119" s="367"/>
      <c r="AK119" s="368"/>
      <c r="AL119" s="368"/>
      <c r="AM119" s="368"/>
      <c r="AN119" s="368"/>
      <c r="AO119" s="368"/>
      <c r="AP119" s="368"/>
      <c r="AQ119" s="369"/>
      <c r="AR119" s="368"/>
      <c r="AS119" s="369"/>
      <c r="AT119" s="369"/>
      <c r="AU119" s="369"/>
      <c r="AV119" s="369"/>
      <c r="AW119" s="369"/>
      <c r="AX119" s="369"/>
      <c r="AY119" s="369"/>
      <c r="AZ119" s="369"/>
      <c r="BA119" s="369"/>
      <c r="BB119" s="369"/>
      <c r="BC119" s="370"/>
      <c r="BD119" s="369"/>
      <c r="BE119" s="369"/>
      <c r="BF119" s="369"/>
      <c r="BG119" s="369"/>
      <c r="BH119" s="73"/>
      <c r="BI119" s="369"/>
      <c r="BJ119" s="369"/>
      <c r="BK119" s="369"/>
      <c r="BL119" s="369"/>
      <c r="BM119" s="369"/>
      <c r="BN119" s="369"/>
      <c r="BO119" s="371"/>
    </row>
    <row r="120" s="385" customFormat="true" ht="17.25" hidden="false" customHeight="false" outlineLevel="0" collapsed="false">
      <c r="B120" s="357"/>
      <c r="C120" s="357"/>
      <c r="D120" s="357"/>
      <c r="E120" s="357"/>
      <c r="F120" s="357"/>
      <c r="I120" s="358"/>
      <c r="K120" s="1"/>
      <c r="M120" s="359"/>
      <c r="N120" s="360"/>
      <c r="O120" s="18"/>
      <c r="P120" s="361"/>
      <c r="Q120" s="360"/>
      <c r="R120" s="1"/>
      <c r="S120" s="362"/>
      <c r="T120" s="1"/>
      <c r="U120" s="362"/>
      <c r="V120" s="1"/>
      <c r="W120" s="362"/>
      <c r="X120" s="1"/>
      <c r="Y120" s="362"/>
      <c r="Z120" s="1"/>
      <c r="AA120" s="1"/>
      <c r="AB120" s="1"/>
      <c r="AC120" s="1"/>
      <c r="AD120" s="360"/>
      <c r="AE120" s="363"/>
      <c r="AF120" s="364"/>
      <c r="AG120" s="365"/>
      <c r="AH120" s="365"/>
      <c r="AI120" s="366"/>
      <c r="AJ120" s="367"/>
      <c r="AK120" s="368"/>
      <c r="AL120" s="368"/>
      <c r="AM120" s="368"/>
      <c r="AN120" s="368"/>
      <c r="AO120" s="368"/>
      <c r="AP120" s="368"/>
      <c r="AQ120" s="369"/>
      <c r="AR120" s="368"/>
      <c r="AS120" s="369"/>
      <c r="AT120" s="369"/>
      <c r="AU120" s="369"/>
      <c r="AV120" s="369"/>
      <c r="AW120" s="369"/>
      <c r="AX120" s="369"/>
      <c r="AY120" s="369"/>
      <c r="AZ120" s="369"/>
      <c r="BA120" s="369"/>
      <c r="BB120" s="369"/>
      <c r="BC120" s="370"/>
      <c r="BD120" s="369"/>
      <c r="BE120" s="369"/>
      <c r="BF120" s="369"/>
      <c r="BG120" s="369"/>
      <c r="BH120" s="73"/>
      <c r="BI120" s="369"/>
      <c r="BJ120" s="369"/>
      <c r="BK120" s="369"/>
      <c r="BL120" s="369"/>
      <c r="BM120" s="369"/>
      <c r="BN120" s="369"/>
      <c r="BO120" s="371"/>
    </row>
    <row r="121" s="385" customFormat="true" ht="17.25" hidden="false" customHeight="false" outlineLevel="0" collapsed="false">
      <c r="B121" s="357"/>
      <c r="C121" s="357"/>
      <c r="D121" s="357"/>
      <c r="E121" s="357"/>
      <c r="F121" s="357"/>
      <c r="I121" s="358"/>
      <c r="K121" s="1"/>
      <c r="M121" s="359"/>
      <c r="N121" s="360"/>
      <c r="O121" s="18"/>
      <c r="P121" s="361"/>
      <c r="Q121" s="360"/>
      <c r="R121" s="1"/>
      <c r="S121" s="362"/>
      <c r="T121" s="1"/>
      <c r="U121" s="362"/>
      <c r="V121" s="1"/>
      <c r="W121" s="362"/>
      <c r="X121" s="1"/>
      <c r="Y121" s="362"/>
      <c r="Z121" s="1"/>
      <c r="AA121" s="1"/>
      <c r="AB121" s="1"/>
      <c r="AC121" s="1"/>
      <c r="AD121" s="360"/>
      <c r="AE121" s="363"/>
      <c r="AF121" s="364"/>
      <c r="AG121" s="365"/>
      <c r="AH121" s="365"/>
      <c r="AI121" s="366"/>
      <c r="AJ121" s="367"/>
      <c r="AK121" s="368"/>
      <c r="AL121" s="368"/>
      <c r="AM121" s="368"/>
      <c r="AN121" s="368"/>
      <c r="AO121" s="368"/>
      <c r="AP121" s="368"/>
      <c r="AQ121" s="369"/>
      <c r="AR121" s="368"/>
      <c r="AS121" s="369"/>
      <c r="AT121" s="369"/>
      <c r="AU121" s="369"/>
      <c r="AV121" s="369"/>
      <c r="AW121" s="369"/>
      <c r="AX121" s="369"/>
      <c r="AY121" s="369"/>
      <c r="AZ121" s="369"/>
      <c r="BA121" s="369"/>
      <c r="BB121" s="369"/>
      <c r="BC121" s="370"/>
      <c r="BD121" s="369"/>
      <c r="BE121" s="369"/>
      <c r="BF121" s="369"/>
      <c r="BG121" s="369"/>
      <c r="BH121" s="73"/>
      <c r="BI121" s="369"/>
      <c r="BJ121" s="369"/>
      <c r="BK121" s="369"/>
      <c r="BL121" s="369"/>
      <c r="BM121" s="369"/>
      <c r="BN121" s="369"/>
      <c r="BO121" s="371"/>
    </row>
    <row r="122" s="385" customFormat="true" ht="17.25" hidden="false" customHeight="false" outlineLevel="0" collapsed="false">
      <c r="B122" s="357"/>
      <c r="C122" s="357"/>
      <c r="D122" s="357"/>
      <c r="E122" s="357"/>
      <c r="F122" s="357"/>
      <c r="I122" s="358"/>
      <c r="K122" s="1"/>
      <c r="M122" s="359"/>
      <c r="N122" s="360"/>
      <c r="O122" s="18"/>
      <c r="P122" s="361"/>
      <c r="Q122" s="360"/>
      <c r="R122" s="1"/>
      <c r="S122" s="362"/>
      <c r="T122" s="1"/>
      <c r="U122" s="362"/>
      <c r="V122" s="1"/>
      <c r="W122" s="362"/>
      <c r="X122" s="1"/>
      <c r="Y122" s="362"/>
      <c r="Z122" s="1"/>
      <c r="AA122" s="1"/>
      <c r="AB122" s="1"/>
      <c r="AC122" s="1"/>
      <c r="AD122" s="360"/>
      <c r="AE122" s="363"/>
      <c r="AF122" s="364"/>
      <c r="AG122" s="365"/>
      <c r="AH122" s="365"/>
      <c r="AI122" s="366"/>
      <c r="AJ122" s="367"/>
      <c r="AK122" s="368"/>
      <c r="AL122" s="368"/>
      <c r="AM122" s="368"/>
      <c r="AN122" s="368"/>
      <c r="AO122" s="368"/>
      <c r="AP122" s="368"/>
      <c r="AQ122" s="369"/>
      <c r="AR122" s="368"/>
      <c r="AS122" s="369"/>
      <c r="AT122" s="369"/>
      <c r="AU122" s="369"/>
      <c r="AV122" s="369"/>
      <c r="AW122" s="369"/>
      <c r="AX122" s="369"/>
      <c r="AY122" s="369"/>
      <c r="AZ122" s="369"/>
      <c r="BA122" s="369"/>
      <c r="BB122" s="369"/>
      <c r="BC122" s="370"/>
      <c r="BD122" s="369"/>
      <c r="BE122" s="369"/>
      <c r="BF122" s="369"/>
      <c r="BG122" s="369"/>
      <c r="BH122" s="73"/>
      <c r="BI122" s="369"/>
      <c r="BJ122" s="369"/>
      <c r="BK122" s="369"/>
      <c r="BL122" s="369"/>
      <c r="BM122" s="369"/>
      <c r="BN122" s="369"/>
      <c r="BO122" s="371"/>
    </row>
    <row r="123" s="385" customFormat="true" ht="17.25" hidden="false" customHeight="false" outlineLevel="0" collapsed="false">
      <c r="B123" s="357"/>
      <c r="C123" s="357"/>
      <c r="D123" s="357"/>
      <c r="E123" s="357"/>
      <c r="F123" s="357"/>
      <c r="I123" s="358"/>
      <c r="K123" s="1"/>
      <c r="M123" s="359"/>
      <c r="N123" s="360"/>
      <c r="O123" s="18"/>
      <c r="P123" s="361"/>
      <c r="Q123" s="360"/>
      <c r="R123" s="1"/>
      <c r="S123" s="362"/>
      <c r="T123" s="1"/>
      <c r="U123" s="362"/>
      <c r="V123" s="1"/>
      <c r="W123" s="362"/>
      <c r="X123" s="1"/>
      <c r="Y123" s="362"/>
      <c r="Z123" s="1"/>
      <c r="AA123" s="1"/>
      <c r="AB123" s="1"/>
      <c r="AC123" s="1"/>
      <c r="AD123" s="360"/>
      <c r="AE123" s="363"/>
      <c r="AF123" s="364"/>
      <c r="AG123" s="365"/>
      <c r="AH123" s="365"/>
      <c r="AI123" s="366"/>
      <c r="AJ123" s="367"/>
      <c r="AK123" s="368"/>
      <c r="AL123" s="368"/>
      <c r="AM123" s="368"/>
      <c r="AN123" s="368"/>
      <c r="AO123" s="368"/>
      <c r="AP123" s="368"/>
      <c r="AQ123" s="369"/>
      <c r="AR123" s="368"/>
      <c r="AS123" s="369"/>
      <c r="AT123" s="369"/>
      <c r="AU123" s="369"/>
      <c r="AV123" s="369"/>
      <c r="AW123" s="369"/>
      <c r="AX123" s="369"/>
      <c r="AY123" s="369"/>
      <c r="AZ123" s="369"/>
      <c r="BA123" s="369"/>
      <c r="BB123" s="369"/>
      <c r="BC123" s="370"/>
      <c r="BD123" s="369"/>
      <c r="BE123" s="369"/>
      <c r="BF123" s="369"/>
      <c r="BG123" s="369"/>
      <c r="BH123" s="73"/>
      <c r="BI123" s="369"/>
      <c r="BJ123" s="369"/>
      <c r="BK123" s="369"/>
      <c r="BL123" s="369"/>
      <c r="BM123" s="369"/>
      <c r="BN123" s="369"/>
      <c r="BO123" s="371"/>
    </row>
    <row r="124" s="385" customFormat="true" ht="17.25" hidden="false" customHeight="false" outlineLevel="0" collapsed="false">
      <c r="B124" s="357"/>
      <c r="C124" s="357"/>
      <c r="D124" s="357"/>
      <c r="E124" s="357"/>
      <c r="F124" s="357"/>
      <c r="I124" s="358"/>
      <c r="K124" s="1"/>
      <c r="M124" s="359"/>
      <c r="N124" s="360"/>
      <c r="O124" s="18"/>
      <c r="P124" s="361"/>
      <c r="Q124" s="360"/>
      <c r="R124" s="1"/>
      <c r="S124" s="362"/>
      <c r="T124" s="1"/>
      <c r="U124" s="362"/>
      <c r="V124" s="1"/>
      <c r="W124" s="362"/>
      <c r="X124" s="1"/>
      <c r="Y124" s="362"/>
      <c r="Z124" s="1"/>
      <c r="AA124" s="1"/>
      <c r="AB124" s="1"/>
      <c r="AC124" s="1"/>
      <c r="AD124" s="360"/>
      <c r="AE124" s="363"/>
      <c r="AF124" s="364"/>
      <c r="AG124" s="365"/>
      <c r="AH124" s="365"/>
      <c r="AI124" s="366"/>
      <c r="AJ124" s="367"/>
      <c r="AK124" s="368"/>
      <c r="AL124" s="368"/>
      <c r="AM124" s="368"/>
      <c r="AN124" s="368"/>
      <c r="AO124" s="368"/>
      <c r="AP124" s="368"/>
      <c r="AQ124" s="369"/>
      <c r="AR124" s="368"/>
      <c r="AS124" s="369"/>
      <c r="AT124" s="369"/>
      <c r="AU124" s="369"/>
      <c r="AV124" s="369"/>
      <c r="AW124" s="369"/>
      <c r="AX124" s="369"/>
      <c r="AY124" s="369"/>
      <c r="AZ124" s="369"/>
      <c r="BA124" s="369"/>
      <c r="BB124" s="369"/>
      <c r="BC124" s="370"/>
      <c r="BD124" s="369"/>
      <c r="BE124" s="369"/>
      <c r="BF124" s="369"/>
      <c r="BG124" s="369"/>
      <c r="BH124" s="73"/>
      <c r="BI124" s="369"/>
      <c r="BJ124" s="369"/>
      <c r="BK124" s="369"/>
      <c r="BL124" s="369"/>
      <c r="BM124" s="369"/>
      <c r="BN124" s="369"/>
      <c r="BO124" s="371"/>
    </row>
    <row r="125" s="385" customFormat="true" ht="17.25" hidden="false" customHeight="false" outlineLevel="0" collapsed="false">
      <c r="B125" s="357"/>
      <c r="C125" s="357"/>
      <c r="D125" s="357"/>
      <c r="E125" s="357"/>
      <c r="F125" s="357"/>
      <c r="I125" s="358"/>
      <c r="K125" s="1"/>
      <c r="M125" s="359"/>
      <c r="N125" s="360"/>
      <c r="O125" s="18"/>
      <c r="P125" s="361"/>
      <c r="Q125" s="360"/>
      <c r="R125" s="1"/>
      <c r="S125" s="362"/>
      <c r="T125" s="1"/>
      <c r="U125" s="362"/>
      <c r="V125" s="1"/>
      <c r="W125" s="362"/>
      <c r="X125" s="1"/>
      <c r="Y125" s="362"/>
      <c r="Z125" s="1"/>
      <c r="AA125" s="1"/>
      <c r="AB125" s="1"/>
      <c r="AC125" s="1"/>
      <c r="AD125" s="360"/>
      <c r="AE125" s="363"/>
      <c r="AF125" s="364"/>
      <c r="AG125" s="365"/>
      <c r="AH125" s="365"/>
      <c r="AI125" s="366"/>
      <c r="AJ125" s="367"/>
      <c r="AK125" s="368"/>
      <c r="AL125" s="368"/>
      <c r="AM125" s="368"/>
      <c r="AN125" s="368"/>
      <c r="AO125" s="368"/>
      <c r="AP125" s="368"/>
      <c r="AQ125" s="369"/>
      <c r="AR125" s="368"/>
      <c r="AS125" s="369"/>
      <c r="AT125" s="369"/>
      <c r="AU125" s="369"/>
      <c r="AV125" s="369"/>
      <c r="AW125" s="369"/>
      <c r="AX125" s="369"/>
      <c r="AY125" s="369"/>
      <c r="AZ125" s="369"/>
      <c r="BA125" s="369"/>
      <c r="BB125" s="369"/>
      <c r="BC125" s="370"/>
      <c r="BD125" s="369"/>
      <c r="BE125" s="369"/>
      <c r="BF125" s="369"/>
      <c r="BG125" s="369"/>
      <c r="BH125" s="73"/>
      <c r="BI125" s="369"/>
      <c r="BJ125" s="369"/>
      <c r="BK125" s="369"/>
      <c r="BL125" s="369"/>
      <c r="BM125" s="369"/>
      <c r="BN125" s="369"/>
      <c r="BO125" s="371"/>
    </row>
    <row r="126" s="385" customFormat="true" ht="17.25" hidden="false" customHeight="false" outlineLevel="0" collapsed="false">
      <c r="B126" s="357"/>
      <c r="C126" s="357"/>
      <c r="D126" s="357"/>
      <c r="E126" s="357"/>
      <c r="F126" s="357"/>
      <c r="I126" s="358"/>
      <c r="K126" s="1"/>
      <c r="M126" s="359"/>
      <c r="N126" s="360"/>
      <c r="O126" s="18"/>
      <c r="P126" s="361"/>
      <c r="Q126" s="360"/>
      <c r="R126" s="1"/>
      <c r="S126" s="362"/>
      <c r="T126" s="1"/>
      <c r="U126" s="362"/>
      <c r="V126" s="1"/>
      <c r="W126" s="362"/>
      <c r="X126" s="1"/>
      <c r="Y126" s="362"/>
      <c r="Z126" s="1"/>
      <c r="AA126" s="1"/>
      <c r="AB126" s="1"/>
      <c r="AC126" s="1"/>
      <c r="AD126" s="360"/>
      <c r="AE126" s="363"/>
      <c r="AF126" s="364"/>
      <c r="AG126" s="365"/>
      <c r="AH126" s="365"/>
      <c r="AI126" s="366"/>
      <c r="AJ126" s="367"/>
      <c r="AK126" s="368"/>
      <c r="AL126" s="368"/>
      <c r="AM126" s="368"/>
      <c r="AN126" s="368"/>
      <c r="AO126" s="368"/>
      <c r="AP126" s="368"/>
      <c r="AQ126" s="369"/>
      <c r="AR126" s="368"/>
      <c r="AS126" s="369"/>
      <c r="AT126" s="369"/>
      <c r="AU126" s="369"/>
      <c r="AV126" s="369"/>
      <c r="AW126" s="369"/>
      <c r="AX126" s="369"/>
      <c r="AY126" s="369"/>
      <c r="AZ126" s="369"/>
      <c r="BA126" s="369"/>
      <c r="BB126" s="369"/>
      <c r="BC126" s="370"/>
      <c r="BD126" s="369"/>
      <c r="BE126" s="369"/>
      <c r="BF126" s="369"/>
      <c r="BG126" s="369"/>
      <c r="BH126" s="73"/>
      <c r="BI126" s="369"/>
      <c r="BJ126" s="369"/>
      <c r="BK126" s="369"/>
      <c r="BL126" s="369"/>
      <c r="BM126" s="369"/>
      <c r="BN126" s="369"/>
      <c r="BO126" s="371"/>
    </row>
    <row r="127" s="385" customFormat="true" ht="17.25" hidden="false" customHeight="false" outlineLevel="0" collapsed="false">
      <c r="B127" s="357"/>
      <c r="C127" s="357"/>
      <c r="D127" s="357"/>
      <c r="E127" s="357"/>
      <c r="F127" s="357"/>
      <c r="I127" s="358"/>
      <c r="K127" s="1"/>
      <c r="M127" s="359"/>
      <c r="N127" s="360"/>
      <c r="O127" s="18"/>
      <c r="P127" s="361"/>
      <c r="Q127" s="360"/>
      <c r="R127" s="1"/>
      <c r="S127" s="362"/>
      <c r="T127" s="1"/>
      <c r="U127" s="362"/>
      <c r="V127" s="1"/>
      <c r="W127" s="362"/>
      <c r="X127" s="1"/>
      <c r="Y127" s="362"/>
      <c r="Z127" s="1"/>
      <c r="AA127" s="1"/>
      <c r="AB127" s="1"/>
      <c r="AC127" s="1"/>
      <c r="AD127" s="360"/>
      <c r="AE127" s="363"/>
      <c r="AF127" s="364"/>
      <c r="AG127" s="365"/>
      <c r="AH127" s="365"/>
      <c r="AI127" s="366"/>
      <c r="AJ127" s="367"/>
      <c r="AK127" s="368"/>
      <c r="AL127" s="368"/>
      <c r="AM127" s="368"/>
      <c r="AN127" s="368"/>
      <c r="AO127" s="368"/>
      <c r="AP127" s="368"/>
      <c r="AQ127" s="369"/>
      <c r="AR127" s="368"/>
      <c r="AS127" s="369"/>
      <c r="AT127" s="369"/>
      <c r="AU127" s="369"/>
      <c r="AV127" s="369"/>
      <c r="AW127" s="369"/>
      <c r="AX127" s="369"/>
      <c r="AY127" s="369"/>
      <c r="AZ127" s="369"/>
      <c r="BA127" s="369"/>
      <c r="BB127" s="369"/>
      <c r="BC127" s="370"/>
      <c r="BD127" s="369"/>
      <c r="BE127" s="369"/>
      <c r="BF127" s="369"/>
      <c r="BG127" s="369"/>
      <c r="BH127" s="73"/>
      <c r="BI127" s="369"/>
      <c r="BJ127" s="369"/>
      <c r="BK127" s="369"/>
      <c r="BL127" s="369"/>
      <c r="BM127" s="369"/>
      <c r="BN127" s="369"/>
      <c r="BO127" s="371"/>
    </row>
    <row r="128" s="385" customFormat="true" ht="17.25" hidden="false" customHeight="false" outlineLevel="0" collapsed="false">
      <c r="B128" s="357"/>
      <c r="C128" s="357"/>
      <c r="D128" s="357"/>
      <c r="E128" s="357"/>
      <c r="F128" s="357"/>
      <c r="I128" s="358"/>
      <c r="K128" s="1"/>
      <c r="M128" s="359"/>
      <c r="N128" s="360"/>
      <c r="O128" s="18"/>
      <c r="P128" s="361"/>
      <c r="Q128" s="360"/>
      <c r="R128" s="1"/>
      <c r="S128" s="362"/>
      <c r="T128" s="1"/>
      <c r="U128" s="362"/>
      <c r="V128" s="1"/>
      <c r="W128" s="362"/>
      <c r="X128" s="1"/>
      <c r="Y128" s="362"/>
      <c r="Z128" s="1"/>
      <c r="AA128" s="1"/>
      <c r="AB128" s="1"/>
      <c r="AC128" s="1"/>
      <c r="AD128" s="360"/>
      <c r="AE128" s="363"/>
      <c r="AF128" s="364"/>
      <c r="AG128" s="365"/>
      <c r="AH128" s="365"/>
      <c r="AI128" s="366"/>
      <c r="AJ128" s="367"/>
      <c r="AK128" s="368"/>
      <c r="AL128" s="368"/>
      <c r="AM128" s="368"/>
      <c r="AN128" s="368"/>
      <c r="AO128" s="368"/>
      <c r="AP128" s="368"/>
      <c r="AQ128" s="369"/>
      <c r="AR128" s="368"/>
      <c r="AS128" s="369"/>
      <c r="AT128" s="369"/>
      <c r="AU128" s="369"/>
      <c r="AV128" s="369"/>
      <c r="AW128" s="369"/>
      <c r="AX128" s="369"/>
      <c r="AY128" s="369"/>
      <c r="AZ128" s="369"/>
      <c r="BA128" s="369"/>
      <c r="BB128" s="369"/>
      <c r="BC128" s="370"/>
      <c r="BD128" s="369"/>
      <c r="BE128" s="369"/>
      <c r="BF128" s="369"/>
      <c r="BG128" s="369"/>
      <c r="BH128" s="73"/>
      <c r="BI128" s="369"/>
      <c r="BJ128" s="369"/>
      <c r="BK128" s="369"/>
      <c r="BL128" s="369"/>
      <c r="BM128" s="369"/>
      <c r="BN128" s="369"/>
      <c r="BO128" s="371"/>
    </row>
    <row r="129" s="385" customFormat="true" ht="17.25" hidden="false" customHeight="false" outlineLevel="0" collapsed="false">
      <c r="B129" s="357"/>
      <c r="C129" s="357"/>
      <c r="D129" s="357"/>
      <c r="E129" s="357"/>
      <c r="F129" s="357"/>
      <c r="I129" s="358"/>
      <c r="K129" s="1"/>
      <c r="M129" s="359"/>
      <c r="N129" s="360"/>
      <c r="O129" s="18"/>
      <c r="P129" s="361"/>
      <c r="Q129" s="360"/>
      <c r="R129" s="1"/>
      <c r="S129" s="362"/>
      <c r="T129" s="1"/>
      <c r="U129" s="362"/>
      <c r="V129" s="1"/>
      <c r="W129" s="362"/>
      <c r="X129" s="1"/>
      <c r="Y129" s="362"/>
      <c r="Z129" s="1"/>
      <c r="AA129" s="1"/>
      <c r="AB129" s="1"/>
      <c r="AC129" s="1"/>
      <c r="AD129" s="360"/>
      <c r="AE129" s="363"/>
      <c r="AF129" s="364"/>
      <c r="AG129" s="365"/>
      <c r="AH129" s="365"/>
      <c r="AI129" s="366"/>
      <c r="AJ129" s="367"/>
      <c r="AK129" s="368"/>
      <c r="AL129" s="368"/>
      <c r="AM129" s="368"/>
      <c r="AN129" s="368"/>
      <c r="AO129" s="368"/>
      <c r="AP129" s="368"/>
      <c r="AQ129" s="369"/>
      <c r="AR129" s="368"/>
      <c r="AS129" s="369"/>
      <c r="AT129" s="369"/>
      <c r="AU129" s="369"/>
      <c r="AV129" s="369"/>
      <c r="AW129" s="369"/>
      <c r="AX129" s="369"/>
      <c r="AY129" s="369"/>
      <c r="AZ129" s="369"/>
      <c r="BA129" s="369"/>
      <c r="BB129" s="369"/>
      <c r="BC129" s="370"/>
      <c r="BD129" s="369"/>
      <c r="BE129" s="369"/>
      <c r="BF129" s="369"/>
      <c r="BG129" s="369"/>
      <c r="BH129" s="73"/>
      <c r="BI129" s="369"/>
      <c r="BJ129" s="369"/>
      <c r="BK129" s="369"/>
      <c r="BL129" s="369"/>
      <c r="BM129" s="369"/>
      <c r="BN129" s="369"/>
      <c r="BO129" s="371"/>
    </row>
    <row r="130" s="385" customFormat="true" ht="17.25" hidden="false" customHeight="false" outlineLevel="0" collapsed="false">
      <c r="B130" s="357"/>
      <c r="C130" s="357"/>
      <c r="D130" s="357"/>
      <c r="E130" s="357"/>
      <c r="F130" s="357"/>
      <c r="I130" s="358"/>
      <c r="K130" s="1"/>
      <c r="M130" s="359"/>
      <c r="N130" s="360"/>
      <c r="O130" s="18"/>
      <c r="P130" s="361"/>
      <c r="Q130" s="360"/>
      <c r="R130" s="1"/>
      <c r="S130" s="362"/>
      <c r="T130" s="1"/>
      <c r="U130" s="362"/>
      <c r="V130" s="1"/>
      <c r="W130" s="362"/>
      <c r="X130" s="1"/>
      <c r="Y130" s="362"/>
      <c r="Z130" s="1"/>
      <c r="AA130" s="1"/>
      <c r="AB130" s="1"/>
      <c r="AC130" s="1"/>
      <c r="AD130" s="360"/>
      <c r="AE130" s="363"/>
      <c r="AF130" s="364"/>
      <c r="AG130" s="365"/>
      <c r="AH130" s="365"/>
      <c r="AI130" s="366"/>
      <c r="AJ130" s="367"/>
      <c r="AK130" s="368"/>
      <c r="AL130" s="368"/>
      <c r="AM130" s="368"/>
      <c r="AN130" s="368"/>
      <c r="AO130" s="368"/>
      <c r="AP130" s="368"/>
      <c r="AQ130" s="369"/>
      <c r="AR130" s="368"/>
      <c r="AS130" s="369"/>
      <c r="AT130" s="369"/>
      <c r="AU130" s="369"/>
      <c r="AV130" s="369"/>
      <c r="AW130" s="369"/>
      <c r="AX130" s="369"/>
      <c r="AY130" s="369"/>
      <c r="AZ130" s="369"/>
      <c r="BA130" s="369"/>
      <c r="BB130" s="369"/>
      <c r="BC130" s="370"/>
      <c r="BD130" s="369"/>
      <c r="BE130" s="369"/>
      <c r="BF130" s="369"/>
      <c r="BG130" s="369"/>
      <c r="BH130" s="73"/>
      <c r="BI130" s="369"/>
      <c r="BJ130" s="369"/>
      <c r="BK130" s="369"/>
      <c r="BL130" s="369"/>
      <c r="BM130" s="369"/>
      <c r="BN130" s="369"/>
      <c r="BO130" s="371"/>
    </row>
    <row r="131" s="385" customFormat="true" ht="17.25" hidden="false" customHeight="false" outlineLevel="0" collapsed="false">
      <c r="B131" s="357"/>
      <c r="C131" s="357"/>
      <c r="D131" s="357"/>
      <c r="E131" s="357"/>
      <c r="F131" s="357"/>
      <c r="I131" s="358"/>
      <c r="K131" s="1"/>
      <c r="M131" s="359"/>
      <c r="N131" s="360"/>
      <c r="O131" s="18"/>
      <c r="P131" s="361"/>
      <c r="Q131" s="360"/>
      <c r="R131" s="1"/>
      <c r="S131" s="362"/>
      <c r="T131" s="1"/>
      <c r="U131" s="362"/>
      <c r="V131" s="1"/>
      <c r="W131" s="362"/>
      <c r="X131" s="1"/>
      <c r="Y131" s="362"/>
      <c r="Z131" s="1"/>
      <c r="AA131" s="1"/>
      <c r="AB131" s="1"/>
      <c r="AC131" s="1"/>
      <c r="AD131" s="360"/>
      <c r="AE131" s="363"/>
      <c r="AF131" s="364"/>
      <c r="AG131" s="365"/>
      <c r="AH131" s="365"/>
      <c r="AI131" s="366"/>
      <c r="AJ131" s="367"/>
      <c r="AK131" s="368"/>
      <c r="AL131" s="368"/>
      <c r="AM131" s="368"/>
      <c r="AN131" s="368"/>
      <c r="AO131" s="368"/>
      <c r="AP131" s="368"/>
      <c r="AQ131" s="369"/>
      <c r="AR131" s="368"/>
      <c r="AS131" s="369"/>
      <c r="AT131" s="369"/>
      <c r="AU131" s="369"/>
      <c r="AV131" s="369"/>
      <c r="AW131" s="369"/>
      <c r="AX131" s="369"/>
      <c r="AY131" s="369"/>
      <c r="AZ131" s="369"/>
      <c r="BA131" s="369"/>
      <c r="BB131" s="369"/>
      <c r="BC131" s="370"/>
      <c r="BD131" s="369"/>
      <c r="BE131" s="369"/>
      <c r="BF131" s="369"/>
      <c r="BG131" s="369"/>
      <c r="BH131" s="73"/>
      <c r="BI131" s="369"/>
      <c r="BJ131" s="369"/>
      <c r="BK131" s="369"/>
      <c r="BL131" s="369"/>
      <c r="BM131" s="369"/>
      <c r="BN131" s="369"/>
      <c r="BO131" s="371"/>
    </row>
    <row r="132" s="385" customFormat="true" ht="17.25" hidden="false" customHeight="false" outlineLevel="0" collapsed="false">
      <c r="B132" s="357"/>
      <c r="C132" s="357"/>
      <c r="D132" s="357"/>
      <c r="E132" s="357"/>
      <c r="F132" s="357"/>
      <c r="I132" s="358"/>
      <c r="K132" s="1"/>
      <c r="M132" s="359"/>
      <c r="N132" s="360"/>
      <c r="O132" s="18"/>
      <c r="P132" s="361"/>
      <c r="Q132" s="360"/>
      <c r="R132" s="1"/>
      <c r="S132" s="362"/>
      <c r="T132" s="1"/>
      <c r="U132" s="362"/>
      <c r="V132" s="1"/>
      <c r="W132" s="362"/>
      <c r="X132" s="1"/>
      <c r="Y132" s="362"/>
      <c r="Z132" s="1"/>
      <c r="AA132" s="1"/>
      <c r="AB132" s="1"/>
      <c r="AC132" s="1"/>
      <c r="AD132" s="360"/>
      <c r="AE132" s="363"/>
      <c r="AF132" s="364"/>
      <c r="AG132" s="365"/>
      <c r="AH132" s="365"/>
      <c r="AI132" s="366"/>
      <c r="AJ132" s="367"/>
      <c r="AK132" s="368"/>
      <c r="AL132" s="368"/>
      <c r="AM132" s="368"/>
      <c r="AN132" s="368"/>
      <c r="AO132" s="368"/>
      <c r="AP132" s="368"/>
      <c r="AQ132" s="369"/>
      <c r="AR132" s="368"/>
      <c r="AS132" s="369"/>
      <c r="AT132" s="369"/>
      <c r="AU132" s="369"/>
      <c r="AV132" s="369"/>
      <c r="AW132" s="369"/>
      <c r="AX132" s="369"/>
      <c r="AY132" s="369"/>
      <c r="AZ132" s="369"/>
      <c r="BA132" s="369"/>
      <c r="BB132" s="369"/>
      <c r="BC132" s="370"/>
      <c r="BD132" s="369"/>
      <c r="BE132" s="369"/>
      <c r="BF132" s="369"/>
      <c r="BG132" s="369"/>
      <c r="BH132" s="73"/>
      <c r="BI132" s="369"/>
      <c r="BJ132" s="369"/>
      <c r="BK132" s="369"/>
      <c r="BL132" s="369"/>
      <c r="BM132" s="369"/>
      <c r="BN132" s="369"/>
      <c r="BO132" s="371"/>
    </row>
    <row r="133" s="385" customFormat="true" ht="17.25" hidden="false" customHeight="false" outlineLevel="0" collapsed="false">
      <c r="B133" s="357"/>
      <c r="C133" s="357"/>
      <c r="D133" s="357"/>
      <c r="E133" s="357"/>
      <c r="F133" s="357"/>
      <c r="I133" s="358"/>
      <c r="K133" s="1"/>
      <c r="M133" s="359"/>
      <c r="N133" s="360"/>
      <c r="O133" s="18"/>
      <c r="P133" s="361"/>
      <c r="Q133" s="360"/>
      <c r="R133" s="1"/>
      <c r="S133" s="362"/>
      <c r="T133" s="1"/>
      <c r="U133" s="362"/>
      <c r="V133" s="1"/>
      <c r="W133" s="362"/>
      <c r="X133" s="1"/>
      <c r="Y133" s="362"/>
      <c r="Z133" s="1"/>
      <c r="AA133" s="1"/>
      <c r="AB133" s="1"/>
      <c r="AC133" s="1"/>
      <c r="AD133" s="360"/>
      <c r="AE133" s="363"/>
      <c r="AF133" s="364"/>
      <c r="AG133" s="365"/>
      <c r="AH133" s="365"/>
      <c r="AI133" s="366"/>
      <c r="AJ133" s="367"/>
      <c r="AK133" s="368"/>
      <c r="AL133" s="368"/>
      <c r="AM133" s="368"/>
      <c r="AN133" s="368"/>
      <c r="AO133" s="368"/>
      <c r="AP133" s="368"/>
      <c r="AQ133" s="369"/>
      <c r="AR133" s="368"/>
      <c r="AS133" s="369"/>
      <c r="AT133" s="369"/>
      <c r="AU133" s="369"/>
      <c r="AV133" s="369"/>
      <c r="AW133" s="369"/>
      <c r="AX133" s="369"/>
      <c r="AY133" s="369"/>
      <c r="AZ133" s="369"/>
      <c r="BA133" s="369"/>
      <c r="BB133" s="369"/>
      <c r="BC133" s="370"/>
      <c r="BD133" s="369"/>
      <c r="BE133" s="369"/>
      <c r="BF133" s="369"/>
      <c r="BG133" s="369"/>
      <c r="BH133" s="73"/>
      <c r="BI133" s="369"/>
      <c r="BJ133" s="369"/>
      <c r="BK133" s="369"/>
      <c r="BL133" s="369"/>
      <c r="BM133" s="369"/>
      <c r="BN133" s="369"/>
      <c r="BO133" s="371"/>
    </row>
    <row r="134" s="385" customFormat="true" ht="17.25" hidden="false" customHeight="false" outlineLevel="0" collapsed="false">
      <c r="B134" s="357"/>
      <c r="C134" s="357"/>
      <c r="D134" s="357"/>
      <c r="E134" s="357"/>
      <c r="F134" s="357"/>
      <c r="I134" s="358"/>
      <c r="K134" s="1"/>
      <c r="M134" s="359"/>
      <c r="N134" s="360"/>
      <c r="O134" s="18"/>
      <c r="P134" s="361"/>
      <c r="Q134" s="360"/>
      <c r="R134" s="1"/>
      <c r="S134" s="362"/>
      <c r="T134" s="1"/>
      <c r="U134" s="362"/>
      <c r="V134" s="1"/>
      <c r="W134" s="362"/>
      <c r="X134" s="1"/>
      <c r="Y134" s="362"/>
      <c r="Z134" s="1"/>
      <c r="AA134" s="1"/>
      <c r="AB134" s="1"/>
      <c r="AC134" s="1"/>
      <c r="AD134" s="360"/>
      <c r="AE134" s="363"/>
      <c r="AF134" s="364"/>
      <c r="AG134" s="365"/>
      <c r="AH134" s="365"/>
      <c r="AI134" s="366"/>
      <c r="AJ134" s="367"/>
      <c r="AK134" s="368"/>
      <c r="AL134" s="368"/>
      <c r="AM134" s="368"/>
      <c r="AN134" s="368"/>
      <c r="AO134" s="368"/>
      <c r="AP134" s="368"/>
      <c r="AQ134" s="369"/>
      <c r="AR134" s="368"/>
      <c r="AS134" s="369"/>
      <c r="AT134" s="369"/>
      <c r="AU134" s="369"/>
      <c r="AV134" s="369"/>
      <c r="AW134" s="369"/>
      <c r="AX134" s="369"/>
      <c r="AY134" s="369"/>
      <c r="AZ134" s="369"/>
      <c r="BA134" s="369"/>
      <c r="BB134" s="369"/>
      <c r="BC134" s="370"/>
      <c r="BD134" s="369"/>
      <c r="BE134" s="369"/>
      <c r="BF134" s="369"/>
      <c r="BG134" s="369"/>
      <c r="BH134" s="73"/>
      <c r="BI134" s="369"/>
      <c r="BJ134" s="369"/>
      <c r="BK134" s="369"/>
      <c r="BL134" s="369"/>
      <c r="BM134" s="369"/>
      <c r="BN134" s="369"/>
      <c r="BO134" s="371"/>
    </row>
    <row r="135" s="385" customFormat="true" ht="17.25" hidden="false" customHeight="false" outlineLevel="0" collapsed="false">
      <c r="B135" s="357"/>
      <c r="C135" s="357"/>
      <c r="D135" s="357"/>
      <c r="E135" s="357"/>
      <c r="F135" s="357"/>
      <c r="I135" s="358"/>
      <c r="K135" s="1"/>
      <c r="M135" s="359"/>
      <c r="N135" s="360"/>
      <c r="O135" s="18"/>
      <c r="P135" s="361"/>
      <c r="Q135" s="360"/>
      <c r="R135" s="1"/>
      <c r="S135" s="362"/>
      <c r="T135" s="1"/>
      <c r="U135" s="362"/>
      <c r="V135" s="1"/>
      <c r="W135" s="362"/>
      <c r="X135" s="1"/>
      <c r="Y135" s="362"/>
      <c r="Z135" s="1"/>
      <c r="AA135" s="1"/>
      <c r="AB135" s="1"/>
      <c r="AC135" s="1"/>
      <c r="AD135" s="360"/>
      <c r="AE135" s="363"/>
      <c r="AF135" s="364"/>
      <c r="AG135" s="365"/>
      <c r="AH135" s="365"/>
      <c r="AI135" s="366"/>
      <c r="AJ135" s="367"/>
      <c r="AK135" s="368"/>
      <c r="AL135" s="368"/>
      <c r="AM135" s="368"/>
      <c r="AN135" s="368"/>
      <c r="AO135" s="368"/>
      <c r="AP135" s="368"/>
      <c r="AQ135" s="369"/>
      <c r="AR135" s="368"/>
      <c r="AS135" s="369"/>
      <c r="AT135" s="369"/>
      <c r="AU135" s="369"/>
      <c r="AV135" s="369"/>
      <c r="AW135" s="369"/>
      <c r="AX135" s="369"/>
      <c r="AY135" s="369"/>
      <c r="AZ135" s="369"/>
      <c r="BA135" s="369"/>
      <c r="BB135" s="369"/>
      <c r="BC135" s="370"/>
      <c r="BD135" s="369"/>
      <c r="BE135" s="369"/>
      <c r="BF135" s="369"/>
      <c r="BG135" s="369"/>
      <c r="BH135" s="73"/>
      <c r="BI135" s="369"/>
      <c r="BJ135" s="369"/>
      <c r="BK135" s="369"/>
      <c r="BL135" s="369"/>
      <c r="BM135" s="369"/>
      <c r="BN135" s="369"/>
      <c r="BO135" s="371"/>
    </row>
    <row r="136" s="385" customFormat="true" ht="17.25" hidden="false" customHeight="false" outlineLevel="0" collapsed="false">
      <c r="B136" s="357"/>
      <c r="C136" s="357"/>
      <c r="D136" s="357"/>
      <c r="E136" s="357"/>
      <c r="F136" s="357"/>
      <c r="I136" s="358"/>
      <c r="K136" s="1"/>
      <c r="M136" s="359"/>
      <c r="N136" s="360"/>
      <c r="O136" s="18"/>
      <c r="P136" s="361"/>
      <c r="Q136" s="360"/>
      <c r="R136" s="1"/>
      <c r="S136" s="362"/>
      <c r="T136" s="1"/>
      <c r="U136" s="362"/>
      <c r="V136" s="1"/>
      <c r="W136" s="362"/>
      <c r="X136" s="1"/>
      <c r="Y136" s="362"/>
      <c r="Z136" s="1"/>
      <c r="AA136" s="1"/>
      <c r="AB136" s="1"/>
      <c r="AC136" s="1"/>
      <c r="AD136" s="360"/>
      <c r="AE136" s="363"/>
      <c r="AF136" s="364"/>
      <c r="AG136" s="365"/>
      <c r="AH136" s="365"/>
      <c r="AI136" s="366"/>
      <c r="AJ136" s="367"/>
      <c r="AK136" s="368"/>
      <c r="AL136" s="368"/>
      <c r="AM136" s="368"/>
      <c r="AN136" s="368"/>
      <c r="AO136" s="368"/>
      <c r="AP136" s="368"/>
      <c r="AQ136" s="369"/>
      <c r="AR136" s="368"/>
      <c r="AS136" s="369"/>
      <c r="AT136" s="369"/>
      <c r="AU136" s="369"/>
      <c r="AV136" s="369"/>
      <c r="AW136" s="369"/>
      <c r="AX136" s="369"/>
      <c r="AY136" s="369"/>
      <c r="AZ136" s="369"/>
      <c r="BA136" s="369"/>
      <c r="BB136" s="369"/>
      <c r="BC136" s="370"/>
      <c r="BD136" s="369"/>
      <c r="BE136" s="369"/>
      <c r="BF136" s="369"/>
      <c r="BG136" s="369"/>
      <c r="BH136" s="73"/>
      <c r="BI136" s="369"/>
      <c r="BJ136" s="369"/>
      <c r="BK136" s="369"/>
      <c r="BL136" s="369"/>
      <c r="BM136" s="369"/>
      <c r="BN136" s="369"/>
      <c r="BO136" s="371"/>
    </row>
    <row r="137" s="385" customFormat="true" ht="17.25" hidden="false" customHeight="false" outlineLevel="0" collapsed="false">
      <c r="B137" s="357"/>
      <c r="C137" s="357"/>
      <c r="D137" s="357"/>
      <c r="E137" s="357"/>
      <c r="F137" s="357"/>
      <c r="I137" s="358"/>
      <c r="K137" s="1"/>
      <c r="M137" s="359"/>
      <c r="N137" s="360"/>
      <c r="O137" s="18"/>
      <c r="P137" s="361"/>
      <c r="Q137" s="360"/>
      <c r="R137" s="1"/>
      <c r="S137" s="362"/>
      <c r="T137" s="1"/>
      <c r="U137" s="362"/>
      <c r="V137" s="1"/>
      <c r="W137" s="362"/>
      <c r="X137" s="1"/>
      <c r="Y137" s="362"/>
      <c r="Z137" s="1"/>
      <c r="AA137" s="1"/>
      <c r="AB137" s="1"/>
      <c r="AC137" s="1"/>
      <c r="AD137" s="360"/>
      <c r="AE137" s="363"/>
      <c r="AF137" s="364"/>
      <c r="AG137" s="365"/>
      <c r="AH137" s="365"/>
      <c r="AI137" s="366"/>
      <c r="AJ137" s="367"/>
      <c r="AK137" s="368"/>
      <c r="AL137" s="368"/>
      <c r="AM137" s="368"/>
      <c r="AN137" s="368"/>
      <c r="AO137" s="368"/>
      <c r="AP137" s="368"/>
      <c r="AQ137" s="369"/>
      <c r="AR137" s="368"/>
      <c r="AS137" s="369"/>
      <c r="AT137" s="369"/>
      <c r="AU137" s="369"/>
      <c r="AV137" s="369"/>
      <c r="AW137" s="369"/>
      <c r="AX137" s="369"/>
      <c r="AY137" s="369"/>
      <c r="AZ137" s="369"/>
      <c r="BA137" s="369"/>
      <c r="BB137" s="369"/>
      <c r="BC137" s="370"/>
      <c r="BD137" s="369"/>
      <c r="BE137" s="369"/>
      <c r="BF137" s="369"/>
      <c r="BG137" s="369"/>
      <c r="BH137" s="73"/>
      <c r="BI137" s="369"/>
      <c r="BJ137" s="369"/>
      <c r="BK137" s="369"/>
      <c r="BL137" s="369"/>
      <c r="BM137" s="369"/>
      <c r="BN137" s="369"/>
      <c r="BO137" s="371"/>
    </row>
    <row r="138" s="385" customFormat="true" ht="17.25" hidden="false" customHeight="false" outlineLevel="0" collapsed="false">
      <c r="B138" s="357"/>
      <c r="C138" s="357"/>
      <c r="D138" s="357"/>
      <c r="E138" s="357"/>
      <c r="F138" s="357"/>
      <c r="I138" s="358"/>
      <c r="K138" s="1"/>
      <c r="M138" s="359"/>
      <c r="N138" s="360"/>
      <c r="O138" s="18"/>
      <c r="P138" s="361"/>
      <c r="Q138" s="360"/>
      <c r="R138" s="1"/>
      <c r="S138" s="362"/>
      <c r="T138" s="1"/>
      <c r="U138" s="362"/>
      <c r="V138" s="1"/>
      <c r="W138" s="362"/>
      <c r="X138" s="1"/>
      <c r="Y138" s="362"/>
      <c r="Z138" s="1"/>
      <c r="AA138" s="1"/>
      <c r="AB138" s="1"/>
      <c r="AC138" s="1"/>
      <c r="AD138" s="360"/>
      <c r="AE138" s="363"/>
      <c r="AF138" s="364"/>
      <c r="AG138" s="365"/>
      <c r="AH138" s="365"/>
      <c r="AI138" s="366"/>
      <c r="AJ138" s="367"/>
      <c r="AK138" s="368"/>
      <c r="AL138" s="368"/>
      <c r="AM138" s="368"/>
      <c r="AN138" s="368"/>
      <c r="AO138" s="368"/>
      <c r="AP138" s="368"/>
      <c r="AQ138" s="369"/>
      <c r="AR138" s="368"/>
      <c r="AS138" s="369"/>
      <c r="AT138" s="369"/>
      <c r="AU138" s="369"/>
      <c r="AV138" s="369"/>
      <c r="AW138" s="369"/>
      <c r="AX138" s="369"/>
      <c r="AY138" s="369"/>
      <c r="AZ138" s="369"/>
      <c r="BA138" s="369"/>
      <c r="BB138" s="369"/>
      <c r="BC138" s="370"/>
      <c r="BD138" s="369"/>
      <c r="BE138" s="369"/>
      <c r="BF138" s="369"/>
      <c r="BG138" s="369"/>
      <c r="BH138" s="73"/>
      <c r="BI138" s="369"/>
      <c r="BJ138" s="369"/>
      <c r="BK138" s="369"/>
      <c r="BL138" s="369"/>
      <c r="BM138" s="369"/>
      <c r="BN138" s="369"/>
      <c r="BO138" s="371"/>
    </row>
    <row r="139" s="385" customFormat="true" ht="17.25" hidden="false" customHeight="false" outlineLevel="0" collapsed="false">
      <c r="B139" s="357"/>
      <c r="C139" s="357"/>
      <c r="D139" s="357"/>
      <c r="E139" s="357"/>
      <c r="F139" s="357"/>
      <c r="I139" s="358"/>
      <c r="K139" s="1"/>
      <c r="M139" s="359"/>
      <c r="N139" s="360"/>
      <c r="O139" s="18"/>
      <c r="P139" s="361"/>
      <c r="Q139" s="360"/>
      <c r="R139" s="1"/>
      <c r="S139" s="362"/>
      <c r="T139" s="1"/>
      <c r="U139" s="362"/>
      <c r="V139" s="1"/>
      <c r="W139" s="362"/>
      <c r="X139" s="1"/>
      <c r="Y139" s="362"/>
      <c r="Z139" s="1"/>
      <c r="AA139" s="1"/>
      <c r="AB139" s="1"/>
      <c r="AC139" s="1"/>
      <c r="AD139" s="360"/>
      <c r="AE139" s="363"/>
      <c r="AF139" s="364"/>
      <c r="AG139" s="365"/>
      <c r="AH139" s="365"/>
      <c r="AI139" s="366"/>
      <c r="AJ139" s="367"/>
      <c r="AK139" s="368"/>
      <c r="AL139" s="368"/>
      <c r="AM139" s="368"/>
      <c r="AN139" s="368"/>
      <c r="AO139" s="368"/>
      <c r="AP139" s="368"/>
      <c r="AQ139" s="369"/>
      <c r="AR139" s="368"/>
      <c r="AS139" s="369"/>
      <c r="AT139" s="369"/>
      <c r="AU139" s="369"/>
      <c r="AV139" s="369"/>
      <c r="AW139" s="369"/>
      <c r="AX139" s="369"/>
      <c r="AY139" s="369"/>
      <c r="AZ139" s="369"/>
      <c r="BA139" s="369"/>
      <c r="BB139" s="369"/>
      <c r="BC139" s="370"/>
      <c r="BD139" s="369"/>
      <c r="BE139" s="369"/>
      <c r="BF139" s="369"/>
      <c r="BG139" s="369"/>
      <c r="BH139" s="73"/>
      <c r="BI139" s="369"/>
      <c r="BJ139" s="369"/>
      <c r="BK139" s="369"/>
      <c r="BL139" s="369"/>
      <c r="BM139" s="369"/>
      <c r="BN139" s="369"/>
      <c r="BO139" s="371"/>
    </row>
    <row r="140" s="385" customFormat="true" ht="17.25" hidden="false" customHeight="false" outlineLevel="0" collapsed="false">
      <c r="B140" s="357"/>
      <c r="C140" s="357"/>
      <c r="D140" s="357"/>
      <c r="E140" s="357"/>
      <c r="F140" s="357"/>
      <c r="I140" s="358"/>
      <c r="K140" s="1"/>
      <c r="M140" s="359"/>
      <c r="N140" s="360"/>
      <c r="O140" s="18"/>
      <c r="P140" s="361"/>
      <c r="Q140" s="360"/>
      <c r="R140" s="1"/>
      <c r="S140" s="362"/>
      <c r="T140" s="1"/>
      <c r="U140" s="362"/>
      <c r="V140" s="1"/>
      <c r="W140" s="362"/>
      <c r="X140" s="1"/>
      <c r="Y140" s="362"/>
      <c r="Z140" s="1"/>
      <c r="AA140" s="1"/>
      <c r="AB140" s="1"/>
      <c r="AC140" s="1"/>
      <c r="AD140" s="360"/>
      <c r="AE140" s="363"/>
      <c r="AF140" s="364"/>
      <c r="AG140" s="365"/>
      <c r="AH140" s="365"/>
      <c r="AI140" s="366"/>
      <c r="AJ140" s="367"/>
      <c r="AK140" s="368"/>
      <c r="AL140" s="368"/>
      <c r="AM140" s="368"/>
      <c r="AN140" s="368"/>
      <c r="AO140" s="368"/>
      <c r="AP140" s="368"/>
      <c r="AQ140" s="369"/>
      <c r="AR140" s="368"/>
      <c r="AS140" s="369"/>
      <c r="AT140" s="369"/>
      <c r="AU140" s="369"/>
      <c r="AV140" s="369"/>
      <c r="AW140" s="369"/>
      <c r="AX140" s="369"/>
      <c r="AY140" s="369"/>
      <c r="AZ140" s="369"/>
      <c r="BA140" s="369"/>
      <c r="BB140" s="369"/>
      <c r="BC140" s="370"/>
      <c r="BD140" s="369"/>
      <c r="BE140" s="369"/>
      <c r="BF140" s="369"/>
      <c r="BG140" s="369"/>
      <c r="BH140" s="73"/>
      <c r="BI140" s="369"/>
      <c r="BJ140" s="369"/>
      <c r="BK140" s="369"/>
      <c r="BL140" s="369"/>
      <c r="BM140" s="369"/>
      <c r="BN140" s="369"/>
      <c r="BO140" s="371"/>
    </row>
    <row r="141" s="385" customFormat="true" ht="17.25" hidden="false" customHeight="false" outlineLevel="0" collapsed="false">
      <c r="B141" s="357"/>
      <c r="C141" s="357"/>
      <c r="D141" s="357"/>
      <c r="E141" s="357"/>
      <c r="F141" s="357"/>
      <c r="I141" s="358"/>
      <c r="K141" s="1"/>
      <c r="M141" s="359"/>
      <c r="N141" s="360"/>
      <c r="O141" s="18"/>
      <c r="P141" s="361"/>
      <c r="Q141" s="360"/>
      <c r="R141" s="1"/>
      <c r="S141" s="362"/>
      <c r="T141" s="1"/>
      <c r="U141" s="362"/>
      <c r="V141" s="1"/>
      <c r="W141" s="362"/>
      <c r="X141" s="1"/>
      <c r="Y141" s="362"/>
      <c r="Z141" s="1"/>
      <c r="AA141" s="1"/>
      <c r="AB141" s="1"/>
      <c r="AC141" s="1"/>
      <c r="AD141" s="360"/>
      <c r="AE141" s="363"/>
      <c r="AF141" s="364"/>
      <c r="AG141" s="365"/>
      <c r="AH141" s="365"/>
      <c r="AI141" s="366"/>
      <c r="AJ141" s="367"/>
      <c r="AK141" s="368"/>
      <c r="AL141" s="368"/>
      <c r="AM141" s="368"/>
      <c r="AN141" s="368"/>
      <c r="AO141" s="368"/>
      <c r="AP141" s="368"/>
      <c r="AQ141" s="369"/>
      <c r="AR141" s="368"/>
      <c r="AS141" s="369"/>
      <c r="AT141" s="369"/>
      <c r="AU141" s="369"/>
      <c r="AV141" s="369"/>
      <c r="AW141" s="369"/>
      <c r="AX141" s="369"/>
      <c r="AY141" s="369"/>
      <c r="AZ141" s="369"/>
      <c r="BA141" s="369"/>
      <c r="BB141" s="369"/>
      <c r="BC141" s="370"/>
      <c r="BD141" s="369"/>
      <c r="BE141" s="369"/>
      <c r="BF141" s="369"/>
      <c r="BG141" s="369"/>
      <c r="BH141" s="73"/>
      <c r="BI141" s="369"/>
      <c r="BJ141" s="369"/>
      <c r="BK141" s="369"/>
      <c r="BL141" s="369"/>
      <c r="BM141" s="369"/>
      <c r="BN141" s="369"/>
      <c r="BO141" s="371"/>
    </row>
    <row r="142" s="385" customFormat="true" ht="17.25" hidden="false" customHeight="false" outlineLevel="0" collapsed="false">
      <c r="B142" s="357"/>
      <c r="C142" s="357"/>
      <c r="D142" s="357"/>
      <c r="E142" s="357"/>
      <c r="F142" s="357"/>
      <c r="I142" s="358"/>
      <c r="K142" s="1"/>
      <c r="M142" s="359"/>
      <c r="N142" s="360"/>
      <c r="O142" s="18"/>
      <c r="P142" s="361"/>
      <c r="Q142" s="360"/>
      <c r="R142" s="1"/>
      <c r="S142" s="362"/>
      <c r="T142" s="1"/>
      <c r="U142" s="362"/>
      <c r="V142" s="1"/>
      <c r="W142" s="362"/>
      <c r="X142" s="1"/>
      <c r="Y142" s="362"/>
      <c r="Z142" s="1"/>
      <c r="AA142" s="1"/>
      <c r="AB142" s="1"/>
      <c r="AC142" s="1"/>
      <c r="AD142" s="360"/>
      <c r="AE142" s="363"/>
      <c r="AF142" s="364"/>
      <c r="AG142" s="365"/>
      <c r="AH142" s="365"/>
      <c r="AI142" s="366"/>
      <c r="AJ142" s="367"/>
      <c r="AK142" s="368"/>
      <c r="AL142" s="368"/>
      <c r="AM142" s="368"/>
      <c r="AN142" s="368"/>
      <c r="AO142" s="368"/>
      <c r="AP142" s="368"/>
      <c r="AQ142" s="369"/>
      <c r="AR142" s="368"/>
      <c r="AS142" s="369"/>
      <c r="AT142" s="369"/>
      <c r="AU142" s="369"/>
      <c r="AV142" s="369"/>
      <c r="AW142" s="369"/>
      <c r="AX142" s="369"/>
      <c r="AY142" s="369"/>
      <c r="AZ142" s="369"/>
      <c r="BA142" s="369"/>
      <c r="BB142" s="369"/>
      <c r="BC142" s="370"/>
      <c r="BD142" s="369"/>
      <c r="BE142" s="369"/>
      <c r="BF142" s="369"/>
      <c r="BG142" s="369"/>
      <c r="BH142" s="73"/>
      <c r="BI142" s="369"/>
      <c r="BJ142" s="369"/>
      <c r="BK142" s="369"/>
      <c r="BL142" s="369"/>
      <c r="BM142" s="369"/>
      <c r="BN142" s="369"/>
      <c r="BO142" s="371"/>
    </row>
    <row r="143" s="385" customFormat="true" ht="17.25" hidden="false" customHeight="false" outlineLevel="0" collapsed="false">
      <c r="B143" s="357"/>
      <c r="C143" s="357"/>
      <c r="D143" s="357"/>
      <c r="E143" s="357"/>
      <c r="F143" s="357"/>
      <c r="I143" s="358"/>
      <c r="K143" s="1"/>
      <c r="M143" s="359"/>
      <c r="N143" s="360"/>
      <c r="O143" s="18"/>
      <c r="P143" s="361"/>
      <c r="Q143" s="360"/>
      <c r="R143" s="1"/>
      <c r="S143" s="362"/>
      <c r="T143" s="1"/>
      <c r="U143" s="362"/>
      <c r="V143" s="1"/>
      <c r="W143" s="362"/>
      <c r="X143" s="1"/>
      <c r="Y143" s="362"/>
      <c r="Z143" s="1"/>
      <c r="AA143" s="1"/>
      <c r="AB143" s="1"/>
      <c r="AC143" s="1"/>
      <c r="AD143" s="360"/>
      <c r="AE143" s="363"/>
      <c r="AF143" s="364"/>
      <c r="AG143" s="365"/>
      <c r="AH143" s="365"/>
      <c r="AI143" s="366"/>
      <c r="AJ143" s="367"/>
      <c r="AK143" s="368"/>
      <c r="AL143" s="368"/>
      <c r="AM143" s="368"/>
      <c r="AN143" s="368"/>
      <c r="AO143" s="368"/>
      <c r="AP143" s="368"/>
      <c r="AQ143" s="369"/>
      <c r="AR143" s="368"/>
      <c r="AS143" s="369"/>
      <c r="AT143" s="369"/>
      <c r="AU143" s="369"/>
      <c r="AV143" s="369"/>
      <c r="AW143" s="369"/>
      <c r="AX143" s="369"/>
      <c r="AY143" s="369"/>
      <c r="AZ143" s="369"/>
      <c r="BA143" s="369"/>
      <c r="BB143" s="369"/>
      <c r="BC143" s="370"/>
      <c r="BD143" s="369"/>
      <c r="BE143" s="369"/>
      <c r="BF143" s="369"/>
      <c r="BG143" s="369"/>
      <c r="BH143" s="73"/>
      <c r="BI143" s="369"/>
      <c r="BJ143" s="369"/>
      <c r="BK143" s="369"/>
      <c r="BL143" s="369"/>
      <c r="BM143" s="369"/>
      <c r="BN143" s="369"/>
      <c r="BO143" s="371"/>
    </row>
    <row r="144" s="385" customFormat="true" ht="17.25" hidden="false" customHeight="false" outlineLevel="0" collapsed="false">
      <c r="B144" s="357"/>
      <c r="C144" s="357"/>
      <c r="D144" s="357"/>
      <c r="E144" s="357"/>
      <c r="F144" s="357"/>
      <c r="I144" s="358"/>
      <c r="K144" s="1"/>
      <c r="M144" s="359"/>
      <c r="N144" s="360"/>
      <c r="O144" s="18"/>
      <c r="P144" s="361"/>
      <c r="Q144" s="360"/>
      <c r="R144" s="1"/>
      <c r="S144" s="362"/>
      <c r="T144" s="1"/>
      <c r="U144" s="362"/>
      <c r="V144" s="1"/>
      <c r="W144" s="362"/>
      <c r="X144" s="1"/>
      <c r="Y144" s="362"/>
      <c r="Z144" s="1"/>
      <c r="AA144" s="1"/>
      <c r="AB144" s="1"/>
      <c r="AC144" s="1"/>
      <c r="AD144" s="360"/>
      <c r="AE144" s="363"/>
      <c r="AF144" s="364"/>
      <c r="AG144" s="365"/>
      <c r="AH144" s="365"/>
      <c r="AI144" s="366"/>
      <c r="AJ144" s="367"/>
      <c r="AK144" s="368"/>
      <c r="AL144" s="368"/>
      <c r="AM144" s="368"/>
      <c r="AN144" s="368"/>
      <c r="AO144" s="368"/>
      <c r="AP144" s="368"/>
      <c r="AQ144" s="369"/>
      <c r="AR144" s="368"/>
      <c r="AS144" s="369"/>
      <c r="AT144" s="369"/>
      <c r="AU144" s="369"/>
      <c r="AV144" s="369"/>
      <c r="AW144" s="369"/>
      <c r="AX144" s="369"/>
      <c r="AY144" s="369"/>
      <c r="AZ144" s="369"/>
      <c r="BA144" s="369"/>
      <c r="BB144" s="369"/>
      <c r="BC144" s="370"/>
      <c r="BD144" s="369"/>
      <c r="BE144" s="369"/>
      <c r="BF144" s="369"/>
      <c r="BG144" s="369"/>
      <c r="BH144" s="73"/>
      <c r="BI144" s="369"/>
      <c r="BJ144" s="369"/>
      <c r="BK144" s="369"/>
      <c r="BL144" s="369"/>
      <c r="BM144" s="369"/>
      <c r="BN144" s="369"/>
      <c r="BO144" s="371"/>
    </row>
    <row r="145" s="385" customFormat="true" ht="17.25" hidden="false" customHeight="false" outlineLevel="0" collapsed="false">
      <c r="B145" s="357"/>
      <c r="C145" s="357"/>
      <c r="D145" s="357"/>
      <c r="E145" s="357"/>
      <c r="F145" s="357"/>
      <c r="I145" s="358"/>
      <c r="K145" s="1"/>
      <c r="M145" s="359"/>
      <c r="N145" s="360"/>
      <c r="O145" s="18"/>
      <c r="P145" s="361"/>
      <c r="Q145" s="360"/>
      <c r="R145" s="1"/>
      <c r="S145" s="362"/>
      <c r="T145" s="1"/>
      <c r="U145" s="362"/>
      <c r="V145" s="1"/>
      <c r="W145" s="362"/>
      <c r="X145" s="1"/>
      <c r="Y145" s="362"/>
      <c r="Z145" s="1"/>
      <c r="AA145" s="1"/>
      <c r="AB145" s="1"/>
      <c r="AC145" s="1"/>
      <c r="AD145" s="360"/>
      <c r="AE145" s="363"/>
      <c r="AF145" s="364"/>
      <c r="AG145" s="365"/>
      <c r="AH145" s="365"/>
      <c r="AI145" s="366"/>
      <c r="AJ145" s="367"/>
      <c r="AK145" s="368"/>
      <c r="AL145" s="368"/>
      <c r="AM145" s="368"/>
      <c r="AN145" s="368"/>
      <c r="AO145" s="368"/>
      <c r="AP145" s="368"/>
      <c r="AQ145" s="369"/>
      <c r="AR145" s="368"/>
      <c r="AS145" s="369"/>
      <c r="AT145" s="369"/>
      <c r="AU145" s="369"/>
      <c r="AV145" s="369"/>
      <c r="AW145" s="369"/>
      <c r="AX145" s="369"/>
      <c r="AY145" s="369"/>
      <c r="AZ145" s="369"/>
      <c r="BA145" s="369"/>
      <c r="BB145" s="369"/>
      <c r="BC145" s="370"/>
      <c r="BD145" s="369"/>
      <c r="BE145" s="369"/>
      <c r="BF145" s="369"/>
      <c r="BG145" s="369"/>
      <c r="BH145" s="73"/>
      <c r="BI145" s="369"/>
      <c r="BJ145" s="369"/>
      <c r="BK145" s="369"/>
      <c r="BL145" s="369"/>
      <c r="BM145" s="369"/>
      <c r="BN145" s="369"/>
      <c r="BO145" s="371"/>
    </row>
    <row r="146" s="385" customFormat="true" ht="17.25" hidden="false" customHeight="false" outlineLevel="0" collapsed="false">
      <c r="B146" s="357"/>
      <c r="C146" s="357"/>
      <c r="D146" s="357"/>
      <c r="E146" s="357"/>
      <c r="F146" s="357"/>
      <c r="I146" s="358"/>
      <c r="K146" s="1"/>
      <c r="M146" s="359"/>
      <c r="N146" s="360"/>
      <c r="O146" s="18"/>
      <c r="P146" s="361"/>
      <c r="Q146" s="360"/>
      <c r="R146" s="1"/>
      <c r="S146" s="362"/>
      <c r="T146" s="1"/>
      <c r="U146" s="362"/>
      <c r="V146" s="1"/>
      <c r="W146" s="362"/>
      <c r="X146" s="1"/>
      <c r="Y146" s="362"/>
      <c r="Z146" s="1"/>
      <c r="AA146" s="1"/>
      <c r="AB146" s="1"/>
      <c r="AC146" s="1"/>
      <c r="AD146" s="360"/>
      <c r="AE146" s="363"/>
      <c r="AF146" s="364"/>
      <c r="AG146" s="365"/>
      <c r="AH146" s="365"/>
      <c r="AI146" s="366"/>
      <c r="AJ146" s="367"/>
      <c r="AK146" s="368"/>
      <c r="AL146" s="368"/>
      <c r="AM146" s="368"/>
      <c r="AN146" s="368"/>
      <c r="AO146" s="368"/>
      <c r="AP146" s="368"/>
      <c r="AQ146" s="369"/>
      <c r="AR146" s="368"/>
      <c r="AS146" s="369"/>
      <c r="AT146" s="369"/>
      <c r="AU146" s="369"/>
      <c r="AV146" s="369"/>
      <c r="AW146" s="369"/>
      <c r="AX146" s="369"/>
      <c r="AY146" s="369"/>
      <c r="AZ146" s="369"/>
      <c r="BA146" s="369"/>
      <c r="BB146" s="369"/>
      <c r="BC146" s="370"/>
      <c r="BD146" s="369"/>
      <c r="BE146" s="369"/>
      <c r="BF146" s="369"/>
      <c r="BG146" s="369"/>
      <c r="BH146" s="73"/>
      <c r="BI146" s="369"/>
      <c r="BJ146" s="369"/>
      <c r="BK146" s="369"/>
      <c r="BL146" s="369"/>
      <c r="BM146" s="369"/>
      <c r="BN146" s="369"/>
      <c r="BO146" s="371"/>
    </row>
    <row r="147" s="385" customFormat="true" ht="17.25" hidden="false" customHeight="false" outlineLevel="0" collapsed="false">
      <c r="B147" s="357"/>
      <c r="C147" s="357"/>
      <c r="D147" s="357"/>
      <c r="E147" s="357"/>
      <c r="F147" s="357"/>
      <c r="I147" s="358"/>
      <c r="K147" s="1"/>
      <c r="M147" s="359"/>
      <c r="N147" s="360"/>
      <c r="O147" s="18"/>
      <c r="P147" s="361"/>
      <c r="Q147" s="360"/>
      <c r="R147" s="1"/>
      <c r="S147" s="362"/>
      <c r="T147" s="1"/>
      <c r="U147" s="362"/>
      <c r="V147" s="1"/>
      <c r="W147" s="362"/>
      <c r="X147" s="1"/>
      <c r="Y147" s="362"/>
      <c r="Z147" s="1"/>
      <c r="AA147" s="1"/>
      <c r="AB147" s="1"/>
      <c r="AC147" s="1"/>
      <c r="AD147" s="360"/>
      <c r="AE147" s="363"/>
      <c r="AF147" s="364"/>
      <c r="AG147" s="365"/>
      <c r="AH147" s="365"/>
      <c r="AI147" s="366"/>
      <c r="AJ147" s="367"/>
      <c r="AK147" s="368"/>
      <c r="AL147" s="368"/>
      <c r="AM147" s="368"/>
      <c r="AN147" s="368"/>
      <c r="AO147" s="368"/>
      <c r="AP147" s="368"/>
      <c r="AQ147" s="369"/>
      <c r="AR147" s="368"/>
      <c r="AS147" s="369"/>
      <c r="AT147" s="369"/>
      <c r="AU147" s="369"/>
      <c r="AV147" s="369"/>
      <c r="AW147" s="369"/>
      <c r="AX147" s="369"/>
      <c r="AY147" s="369"/>
      <c r="AZ147" s="369"/>
      <c r="BA147" s="369"/>
      <c r="BB147" s="369"/>
      <c r="BC147" s="370"/>
      <c r="BD147" s="369"/>
      <c r="BE147" s="369"/>
      <c r="BF147" s="369"/>
      <c r="BG147" s="369"/>
      <c r="BH147" s="73"/>
      <c r="BI147" s="369"/>
      <c r="BJ147" s="369"/>
      <c r="BK147" s="369"/>
      <c r="BL147" s="369"/>
      <c r="BM147" s="369"/>
      <c r="BN147" s="369"/>
      <c r="BO147" s="371"/>
    </row>
    <row r="148" s="385" customFormat="true" ht="17.25" hidden="false" customHeight="false" outlineLevel="0" collapsed="false">
      <c r="B148" s="357"/>
      <c r="C148" s="357"/>
      <c r="D148" s="357"/>
      <c r="E148" s="357"/>
      <c r="F148" s="357"/>
      <c r="I148" s="358"/>
      <c r="K148" s="1"/>
      <c r="M148" s="359"/>
      <c r="N148" s="360"/>
      <c r="O148" s="18"/>
      <c r="P148" s="361"/>
      <c r="Q148" s="360"/>
      <c r="R148" s="1"/>
      <c r="S148" s="362"/>
      <c r="T148" s="1"/>
      <c r="U148" s="362"/>
      <c r="V148" s="1"/>
      <c r="W148" s="362"/>
      <c r="X148" s="1"/>
      <c r="Y148" s="362"/>
      <c r="Z148" s="1"/>
      <c r="AA148" s="1"/>
      <c r="AB148" s="1"/>
      <c r="AC148" s="1"/>
      <c r="AD148" s="360"/>
      <c r="AE148" s="363"/>
      <c r="AF148" s="364"/>
      <c r="AG148" s="365"/>
      <c r="AH148" s="365"/>
      <c r="AI148" s="366"/>
      <c r="AJ148" s="367"/>
      <c r="AK148" s="368"/>
      <c r="AL148" s="368"/>
      <c r="AM148" s="368"/>
      <c r="AN148" s="368"/>
      <c r="AO148" s="368"/>
      <c r="AP148" s="368"/>
      <c r="AQ148" s="369"/>
      <c r="AR148" s="368"/>
      <c r="AS148" s="369"/>
      <c r="AT148" s="369"/>
      <c r="AU148" s="369"/>
      <c r="AV148" s="369"/>
      <c r="AW148" s="369"/>
      <c r="AX148" s="369"/>
      <c r="AY148" s="369"/>
      <c r="AZ148" s="369"/>
      <c r="BA148" s="369"/>
      <c r="BB148" s="369"/>
      <c r="BC148" s="370"/>
      <c r="BD148" s="369"/>
      <c r="BE148" s="369"/>
      <c r="BF148" s="369"/>
      <c r="BG148" s="369"/>
      <c r="BH148" s="73"/>
      <c r="BI148" s="369"/>
      <c r="BJ148" s="369"/>
      <c r="BK148" s="369"/>
      <c r="BL148" s="369"/>
      <c r="BM148" s="369"/>
      <c r="BN148" s="369"/>
      <c r="BO148" s="371"/>
    </row>
    <row r="149" s="385" customFormat="true" ht="17.25" hidden="false" customHeight="false" outlineLevel="0" collapsed="false">
      <c r="B149" s="357"/>
      <c r="C149" s="357"/>
      <c r="D149" s="357"/>
      <c r="E149" s="357"/>
      <c r="F149" s="357"/>
      <c r="I149" s="358"/>
      <c r="K149" s="1"/>
      <c r="M149" s="359"/>
      <c r="N149" s="360"/>
      <c r="O149" s="18"/>
      <c r="P149" s="361"/>
      <c r="Q149" s="360"/>
      <c r="R149" s="1"/>
      <c r="S149" s="362"/>
      <c r="T149" s="1"/>
      <c r="U149" s="362"/>
      <c r="V149" s="1"/>
      <c r="W149" s="362"/>
      <c r="X149" s="1"/>
      <c r="Y149" s="362"/>
      <c r="Z149" s="1"/>
      <c r="AA149" s="1"/>
      <c r="AB149" s="1"/>
      <c r="AC149" s="1"/>
      <c r="AD149" s="360"/>
      <c r="AE149" s="363"/>
      <c r="AF149" s="364"/>
      <c r="AG149" s="365"/>
      <c r="AH149" s="365"/>
      <c r="AI149" s="366"/>
      <c r="AJ149" s="367"/>
      <c r="AK149" s="368"/>
      <c r="AL149" s="368"/>
      <c r="AM149" s="368"/>
      <c r="AN149" s="368"/>
      <c r="AO149" s="368"/>
      <c r="AP149" s="368"/>
      <c r="AQ149" s="369"/>
      <c r="AR149" s="368"/>
      <c r="AS149" s="369"/>
      <c r="AT149" s="369"/>
      <c r="AU149" s="369"/>
      <c r="AV149" s="369"/>
      <c r="AW149" s="369"/>
      <c r="AX149" s="369"/>
      <c r="AY149" s="369"/>
      <c r="AZ149" s="369"/>
      <c r="BA149" s="369"/>
      <c r="BB149" s="369"/>
      <c r="BC149" s="370"/>
      <c r="BD149" s="369"/>
      <c r="BE149" s="369"/>
      <c r="BF149" s="369"/>
      <c r="BG149" s="369"/>
      <c r="BH149" s="73"/>
      <c r="BI149" s="369"/>
      <c r="BJ149" s="369"/>
      <c r="BK149" s="369"/>
      <c r="BL149" s="369"/>
      <c r="BM149" s="369"/>
      <c r="BN149" s="369"/>
      <c r="BO149" s="371"/>
    </row>
    <row r="150" s="385" customFormat="true" ht="17.25" hidden="false" customHeight="false" outlineLevel="0" collapsed="false">
      <c r="B150" s="357"/>
      <c r="C150" s="357"/>
      <c r="D150" s="357"/>
      <c r="E150" s="357"/>
      <c r="F150" s="357"/>
      <c r="I150" s="358"/>
      <c r="K150" s="1"/>
      <c r="M150" s="359"/>
      <c r="N150" s="360"/>
      <c r="O150" s="18"/>
      <c r="P150" s="361"/>
      <c r="Q150" s="360"/>
      <c r="R150" s="1"/>
      <c r="S150" s="362"/>
      <c r="T150" s="1"/>
      <c r="U150" s="362"/>
      <c r="V150" s="1"/>
      <c r="W150" s="362"/>
      <c r="X150" s="1"/>
      <c r="Y150" s="362"/>
      <c r="Z150" s="1"/>
      <c r="AA150" s="1"/>
      <c r="AB150" s="1"/>
      <c r="AC150" s="1"/>
      <c r="AD150" s="360"/>
      <c r="AE150" s="363"/>
      <c r="AF150" s="364"/>
      <c r="AG150" s="365"/>
      <c r="AH150" s="365"/>
      <c r="AI150" s="366"/>
      <c r="AJ150" s="367"/>
      <c r="AK150" s="368"/>
      <c r="AL150" s="368"/>
      <c r="AM150" s="368"/>
      <c r="AN150" s="368"/>
      <c r="AO150" s="368"/>
      <c r="AP150" s="368"/>
      <c r="AQ150" s="369"/>
      <c r="AR150" s="368"/>
      <c r="AS150" s="369"/>
      <c r="AT150" s="369"/>
      <c r="AU150" s="369"/>
      <c r="AV150" s="369"/>
      <c r="AW150" s="369"/>
      <c r="AX150" s="369"/>
      <c r="AY150" s="369"/>
      <c r="AZ150" s="369"/>
      <c r="BA150" s="369"/>
      <c r="BB150" s="369"/>
      <c r="BC150" s="370"/>
      <c r="BD150" s="369"/>
      <c r="BE150" s="369"/>
      <c r="BF150" s="369"/>
      <c r="BG150" s="369"/>
      <c r="BH150" s="73"/>
      <c r="BI150" s="369"/>
      <c r="BJ150" s="369"/>
      <c r="BK150" s="369"/>
      <c r="BL150" s="369"/>
      <c r="BM150" s="369"/>
      <c r="BN150" s="369"/>
      <c r="BO150" s="371"/>
    </row>
    <row r="151" s="385" customFormat="true" ht="17.25" hidden="false" customHeight="false" outlineLevel="0" collapsed="false">
      <c r="B151" s="357"/>
      <c r="C151" s="357"/>
      <c r="D151" s="357"/>
      <c r="E151" s="357"/>
      <c r="F151" s="357"/>
      <c r="I151" s="358"/>
      <c r="K151" s="1"/>
      <c r="M151" s="359"/>
      <c r="N151" s="360"/>
      <c r="O151" s="18"/>
      <c r="P151" s="361"/>
      <c r="Q151" s="360"/>
      <c r="R151" s="1"/>
      <c r="S151" s="362"/>
      <c r="T151" s="1"/>
      <c r="U151" s="362"/>
      <c r="V151" s="1"/>
      <c r="W151" s="362"/>
      <c r="X151" s="1"/>
      <c r="Y151" s="362"/>
      <c r="Z151" s="1"/>
      <c r="AA151" s="1"/>
      <c r="AB151" s="1"/>
      <c r="AC151" s="1"/>
      <c r="AD151" s="360"/>
      <c r="AE151" s="363"/>
      <c r="AF151" s="364"/>
      <c r="AG151" s="365"/>
      <c r="AH151" s="365"/>
      <c r="AI151" s="366"/>
      <c r="AJ151" s="367"/>
      <c r="AK151" s="368"/>
      <c r="AL151" s="368"/>
      <c r="AM151" s="368"/>
      <c r="AN151" s="368"/>
      <c r="AO151" s="368"/>
      <c r="AP151" s="368"/>
      <c r="AQ151" s="369"/>
      <c r="AR151" s="368"/>
      <c r="AS151" s="369"/>
      <c r="AT151" s="369"/>
      <c r="AU151" s="369"/>
      <c r="AV151" s="369"/>
      <c r="AW151" s="369"/>
      <c r="AX151" s="369"/>
      <c r="AY151" s="369"/>
      <c r="AZ151" s="369"/>
      <c r="BA151" s="369"/>
      <c r="BB151" s="369"/>
      <c r="BC151" s="370"/>
      <c r="BD151" s="369"/>
      <c r="BE151" s="369"/>
      <c r="BF151" s="369"/>
      <c r="BG151" s="369"/>
      <c r="BH151" s="73"/>
      <c r="BI151" s="369"/>
      <c r="BJ151" s="369"/>
      <c r="BK151" s="369"/>
      <c r="BL151" s="369"/>
      <c r="BM151" s="369"/>
      <c r="BN151" s="369"/>
      <c r="BO151" s="371"/>
    </row>
    <row r="152" s="385" customFormat="true" ht="17.25" hidden="false" customHeight="false" outlineLevel="0" collapsed="false">
      <c r="B152" s="357"/>
      <c r="C152" s="357"/>
      <c r="D152" s="357"/>
      <c r="E152" s="357"/>
      <c r="F152" s="357"/>
      <c r="I152" s="358"/>
      <c r="K152" s="1"/>
      <c r="M152" s="359"/>
      <c r="N152" s="360"/>
      <c r="O152" s="18"/>
      <c r="P152" s="361"/>
      <c r="Q152" s="360"/>
      <c r="R152" s="1"/>
      <c r="S152" s="362"/>
      <c r="T152" s="1"/>
      <c r="U152" s="362"/>
      <c r="V152" s="1"/>
      <c r="W152" s="362"/>
      <c r="X152" s="1"/>
      <c r="Y152" s="362"/>
      <c r="Z152" s="1"/>
      <c r="AA152" s="1"/>
      <c r="AB152" s="1"/>
      <c r="AC152" s="1"/>
      <c r="AD152" s="360"/>
      <c r="AE152" s="363"/>
      <c r="AF152" s="364"/>
      <c r="AG152" s="365"/>
      <c r="AH152" s="365"/>
      <c r="AI152" s="366"/>
      <c r="AJ152" s="367"/>
      <c r="AK152" s="368"/>
      <c r="AL152" s="368"/>
      <c r="AM152" s="368"/>
      <c r="AN152" s="368"/>
      <c r="AO152" s="368"/>
      <c r="AP152" s="368"/>
      <c r="AQ152" s="369"/>
      <c r="AR152" s="368"/>
      <c r="AS152" s="369"/>
      <c r="AT152" s="369"/>
      <c r="AU152" s="369"/>
      <c r="AV152" s="369"/>
      <c r="AW152" s="369"/>
      <c r="AX152" s="369"/>
      <c r="AY152" s="369"/>
      <c r="AZ152" s="369"/>
      <c r="BA152" s="369"/>
      <c r="BB152" s="369"/>
      <c r="BC152" s="370"/>
      <c r="BD152" s="369"/>
      <c r="BE152" s="369"/>
      <c r="BF152" s="369"/>
      <c r="BG152" s="369"/>
      <c r="BH152" s="73"/>
      <c r="BI152" s="369"/>
      <c r="BJ152" s="369"/>
      <c r="BK152" s="369"/>
      <c r="BL152" s="369"/>
      <c r="BM152" s="369"/>
      <c r="BN152" s="369"/>
      <c r="BO152" s="371"/>
    </row>
    <row r="153" s="385" customFormat="true" ht="17.25" hidden="false" customHeight="false" outlineLevel="0" collapsed="false">
      <c r="B153" s="357"/>
      <c r="C153" s="357"/>
      <c r="D153" s="357"/>
      <c r="E153" s="357"/>
      <c r="F153" s="357"/>
      <c r="I153" s="358"/>
      <c r="K153" s="1"/>
      <c r="M153" s="359"/>
      <c r="N153" s="360"/>
      <c r="O153" s="18"/>
      <c r="P153" s="361"/>
      <c r="Q153" s="360"/>
      <c r="R153" s="1"/>
      <c r="S153" s="362"/>
      <c r="T153" s="1"/>
      <c r="U153" s="362"/>
      <c r="V153" s="1"/>
      <c r="W153" s="362"/>
      <c r="X153" s="1"/>
      <c r="Y153" s="362"/>
      <c r="Z153" s="1"/>
      <c r="AA153" s="1"/>
      <c r="AB153" s="1"/>
      <c r="AC153" s="1"/>
      <c r="AD153" s="360"/>
      <c r="AE153" s="363"/>
      <c r="AF153" s="364"/>
      <c r="AG153" s="365"/>
      <c r="AH153" s="365"/>
      <c r="AI153" s="366"/>
      <c r="AJ153" s="367"/>
      <c r="AK153" s="368"/>
      <c r="AL153" s="368"/>
      <c r="AM153" s="368"/>
      <c r="AN153" s="368"/>
      <c r="AO153" s="368"/>
      <c r="AP153" s="368"/>
      <c r="AQ153" s="369"/>
      <c r="AR153" s="368"/>
      <c r="AS153" s="369"/>
      <c r="AT153" s="369"/>
      <c r="AU153" s="369"/>
      <c r="AV153" s="369"/>
      <c r="AW153" s="369"/>
      <c r="AX153" s="369"/>
      <c r="AY153" s="369"/>
      <c r="AZ153" s="369"/>
      <c r="BA153" s="369"/>
      <c r="BB153" s="369"/>
      <c r="BC153" s="370"/>
      <c r="BD153" s="369"/>
      <c r="BE153" s="369"/>
      <c r="BF153" s="369"/>
      <c r="BG153" s="369"/>
      <c r="BH153" s="73"/>
      <c r="BI153" s="369"/>
      <c r="BJ153" s="369"/>
      <c r="BK153" s="369"/>
      <c r="BL153" s="369"/>
      <c r="BM153" s="369"/>
      <c r="BN153" s="369"/>
      <c r="BO153" s="371"/>
    </row>
    <row r="154" s="385" customFormat="true" ht="17.25" hidden="false" customHeight="false" outlineLevel="0" collapsed="false">
      <c r="B154" s="357"/>
      <c r="C154" s="357"/>
      <c r="D154" s="357"/>
      <c r="E154" s="357"/>
      <c r="F154" s="357"/>
      <c r="I154" s="358"/>
      <c r="K154" s="1"/>
      <c r="M154" s="359"/>
      <c r="N154" s="360"/>
      <c r="O154" s="18"/>
      <c r="P154" s="361"/>
      <c r="Q154" s="360"/>
      <c r="R154" s="1"/>
      <c r="S154" s="362"/>
      <c r="T154" s="1"/>
      <c r="U154" s="362"/>
      <c r="V154" s="1"/>
      <c r="W154" s="362"/>
      <c r="X154" s="1"/>
      <c r="Y154" s="362"/>
      <c r="Z154" s="1"/>
      <c r="AA154" s="1"/>
      <c r="AB154" s="1"/>
      <c r="AC154" s="1"/>
      <c r="AD154" s="360"/>
      <c r="AE154" s="363"/>
      <c r="AF154" s="364"/>
      <c r="AG154" s="365"/>
      <c r="AH154" s="365"/>
      <c r="AI154" s="366"/>
      <c r="AJ154" s="367"/>
      <c r="AK154" s="368"/>
      <c r="AL154" s="368"/>
      <c r="AM154" s="368"/>
      <c r="AN154" s="368"/>
      <c r="AO154" s="368"/>
      <c r="AP154" s="368"/>
      <c r="AQ154" s="369"/>
      <c r="AR154" s="368"/>
      <c r="AS154" s="369"/>
      <c r="AT154" s="369"/>
      <c r="AU154" s="369"/>
      <c r="AV154" s="369"/>
      <c r="AW154" s="369"/>
      <c r="AX154" s="369"/>
      <c r="AY154" s="369"/>
      <c r="AZ154" s="369"/>
      <c r="BA154" s="369"/>
      <c r="BB154" s="369"/>
      <c r="BC154" s="370"/>
      <c r="BD154" s="369"/>
      <c r="BE154" s="369"/>
      <c r="BF154" s="369"/>
      <c r="BG154" s="369"/>
      <c r="BH154" s="73"/>
      <c r="BI154" s="369"/>
      <c r="BJ154" s="369"/>
      <c r="BK154" s="369"/>
      <c r="BL154" s="369"/>
      <c r="BM154" s="369"/>
      <c r="BN154" s="369"/>
      <c r="BO154" s="371"/>
    </row>
    <row r="155" s="385" customFormat="true" ht="17.25" hidden="false" customHeight="false" outlineLevel="0" collapsed="false">
      <c r="B155" s="357"/>
      <c r="C155" s="357"/>
      <c r="D155" s="357"/>
      <c r="E155" s="357"/>
      <c r="F155" s="357"/>
      <c r="I155" s="358"/>
      <c r="K155" s="1"/>
      <c r="M155" s="359"/>
      <c r="N155" s="360"/>
      <c r="O155" s="18"/>
      <c r="P155" s="361"/>
      <c r="Q155" s="360"/>
      <c r="R155" s="1"/>
      <c r="S155" s="362"/>
      <c r="T155" s="1"/>
      <c r="U155" s="362"/>
      <c r="V155" s="1"/>
      <c r="W155" s="362"/>
      <c r="X155" s="1"/>
      <c r="Y155" s="362"/>
      <c r="Z155" s="1"/>
      <c r="AA155" s="1"/>
      <c r="AB155" s="1"/>
      <c r="AC155" s="1"/>
      <c r="AD155" s="360"/>
      <c r="AE155" s="363"/>
      <c r="AF155" s="364"/>
      <c r="AG155" s="365"/>
      <c r="AH155" s="365"/>
      <c r="AI155" s="366"/>
      <c r="AJ155" s="367"/>
      <c r="AK155" s="368"/>
      <c r="AL155" s="368"/>
      <c r="AM155" s="368"/>
      <c r="AN155" s="368"/>
      <c r="AO155" s="368"/>
      <c r="AP155" s="368"/>
      <c r="AQ155" s="369"/>
      <c r="AR155" s="368"/>
      <c r="AS155" s="369"/>
      <c r="AT155" s="369"/>
      <c r="AU155" s="369"/>
      <c r="AV155" s="369"/>
      <c r="AW155" s="369"/>
      <c r="AX155" s="369"/>
      <c r="AY155" s="369"/>
      <c r="AZ155" s="369"/>
      <c r="BA155" s="369"/>
      <c r="BB155" s="369"/>
      <c r="BC155" s="370"/>
      <c r="BD155" s="369"/>
      <c r="BE155" s="369"/>
      <c r="BF155" s="369"/>
      <c r="BG155" s="369"/>
      <c r="BH155" s="73"/>
      <c r="BI155" s="369"/>
      <c r="BJ155" s="369"/>
      <c r="BK155" s="369"/>
      <c r="BL155" s="369"/>
      <c r="BM155" s="369"/>
      <c r="BN155" s="369"/>
      <c r="BO155" s="371"/>
    </row>
    <row r="156" s="385" customFormat="true" ht="17.25" hidden="false" customHeight="false" outlineLevel="0" collapsed="false">
      <c r="B156" s="357"/>
      <c r="C156" s="357"/>
      <c r="D156" s="357"/>
      <c r="E156" s="357"/>
      <c r="F156" s="357"/>
      <c r="I156" s="358"/>
      <c r="K156" s="1"/>
      <c r="M156" s="359"/>
      <c r="N156" s="360"/>
      <c r="O156" s="18"/>
      <c r="P156" s="361"/>
      <c r="Q156" s="360"/>
      <c r="R156" s="1"/>
      <c r="S156" s="362"/>
      <c r="T156" s="1"/>
      <c r="U156" s="362"/>
      <c r="V156" s="1"/>
      <c r="W156" s="362"/>
      <c r="X156" s="1"/>
      <c r="Y156" s="362"/>
      <c r="Z156" s="1"/>
      <c r="AA156" s="1"/>
      <c r="AB156" s="1"/>
      <c r="AC156" s="1"/>
      <c r="AD156" s="360"/>
      <c r="AE156" s="363"/>
      <c r="AF156" s="364"/>
      <c r="AG156" s="365"/>
      <c r="AH156" s="365"/>
      <c r="AI156" s="366"/>
      <c r="AJ156" s="367"/>
      <c r="AK156" s="368"/>
      <c r="AL156" s="368"/>
      <c r="AM156" s="368"/>
      <c r="AN156" s="368"/>
      <c r="AO156" s="368"/>
      <c r="AP156" s="368"/>
      <c r="AQ156" s="369"/>
      <c r="AR156" s="368"/>
      <c r="AS156" s="369"/>
      <c r="AT156" s="369"/>
      <c r="AU156" s="369"/>
      <c r="AV156" s="369"/>
      <c r="AW156" s="369"/>
      <c r="AX156" s="369"/>
      <c r="AY156" s="369"/>
      <c r="AZ156" s="369"/>
      <c r="BA156" s="369"/>
      <c r="BB156" s="369"/>
      <c r="BC156" s="370"/>
      <c r="BD156" s="369"/>
      <c r="BE156" s="369"/>
      <c r="BF156" s="369"/>
      <c r="BG156" s="369"/>
      <c r="BH156" s="73"/>
      <c r="BI156" s="369"/>
      <c r="BJ156" s="369"/>
      <c r="BK156" s="369"/>
      <c r="BL156" s="369"/>
      <c r="BM156" s="369"/>
      <c r="BN156" s="369"/>
      <c r="BO156" s="371"/>
    </row>
    <row r="157" s="385" customFormat="true" ht="17.25" hidden="false" customHeight="false" outlineLevel="0" collapsed="false">
      <c r="B157" s="357"/>
      <c r="C157" s="357"/>
      <c r="D157" s="357"/>
      <c r="E157" s="357"/>
      <c r="F157" s="357"/>
      <c r="I157" s="358"/>
      <c r="K157" s="1"/>
      <c r="M157" s="359"/>
      <c r="N157" s="360"/>
      <c r="O157" s="18"/>
      <c r="P157" s="361"/>
      <c r="Q157" s="360"/>
      <c r="R157" s="1"/>
      <c r="S157" s="362"/>
      <c r="T157" s="1"/>
      <c r="U157" s="362"/>
      <c r="V157" s="1"/>
      <c r="W157" s="362"/>
      <c r="X157" s="1"/>
      <c r="Y157" s="362"/>
      <c r="Z157" s="1"/>
      <c r="AA157" s="1"/>
      <c r="AB157" s="1"/>
      <c r="AC157" s="1"/>
      <c r="AD157" s="360"/>
      <c r="AE157" s="363"/>
      <c r="AF157" s="364"/>
      <c r="AG157" s="365"/>
      <c r="AH157" s="365"/>
      <c r="AI157" s="366"/>
      <c r="AJ157" s="367"/>
      <c r="AK157" s="368"/>
      <c r="AL157" s="368"/>
      <c r="AM157" s="368"/>
      <c r="AN157" s="368"/>
      <c r="AO157" s="368"/>
      <c r="AP157" s="368"/>
      <c r="AQ157" s="369"/>
      <c r="AR157" s="368"/>
      <c r="AS157" s="369"/>
      <c r="AT157" s="369"/>
      <c r="AU157" s="369"/>
      <c r="AV157" s="369"/>
      <c r="AW157" s="369"/>
      <c r="AX157" s="369"/>
      <c r="AY157" s="369"/>
      <c r="AZ157" s="369"/>
      <c r="BA157" s="369"/>
      <c r="BB157" s="369"/>
      <c r="BC157" s="370"/>
      <c r="BD157" s="369"/>
      <c r="BE157" s="369"/>
      <c r="BF157" s="369"/>
      <c r="BG157" s="369"/>
      <c r="BH157" s="73"/>
      <c r="BI157" s="369"/>
      <c r="BJ157" s="369"/>
      <c r="BK157" s="369"/>
      <c r="BL157" s="369"/>
      <c r="BM157" s="369"/>
      <c r="BN157" s="369"/>
      <c r="BO157" s="371"/>
    </row>
    <row r="158" s="385" customFormat="true" ht="17.25" hidden="false" customHeight="false" outlineLevel="0" collapsed="false">
      <c r="B158" s="357"/>
      <c r="C158" s="357"/>
      <c r="D158" s="357"/>
      <c r="E158" s="357"/>
      <c r="F158" s="357"/>
      <c r="I158" s="358"/>
      <c r="K158" s="1"/>
      <c r="M158" s="359"/>
      <c r="N158" s="360"/>
      <c r="O158" s="18"/>
      <c r="P158" s="361"/>
      <c r="Q158" s="360"/>
      <c r="R158" s="1"/>
      <c r="S158" s="362"/>
      <c r="T158" s="1"/>
      <c r="U158" s="362"/>
      <c r="V158" s="1"/>
      <c r="W158" s="362"/>
      <c r="X158" s="1"/>
      <c r="Y158" s="362"/>
      <c r="Z158" s="1"/>
      <c r="AA158" s="1"/>
      <c r="AB158" s="1"/>
      <c r="AC158" s="1"/>
      <c r="AD158" s="360"/>
      <c r="AE158" s="363"/>
      <c r="AF158" s="364"/>
      <c r="AG158" s="365"/>
      <c r="AH158" s="365"/>
      <c r="AI158" s="366"/>
      <c r="AJ158" s="367"/>
      <c r="AK158" s="368"/>
      <c r="AL158" s="368"/>
      <c r="AM158" s="368"/>
      <c r="AN158" s="368"/>
      <c r="AO158" s="368"/>
      <c r="AP158" s="368"/>
      <c r="AQ158" s="369"/>
      <c r="AR158" s="368"/>
      <c r="AS158" s="369"/>
      <c r="AT158" s="369"/>
      <c r="AU158" s="369"/>
      <c r="AV158" s="369"/>
      <c r="AW158" s="369"/>
      <c r="AX158" s="369"/>
      <c r="AY158" s="369"/>
      <c r="AZ158" s="369"/>
      <c r="BA158" s="369"/>
      <c r="BB158" s="369"/>
      <c r="BC158" s="370"/>
      <c r="BD158" s="369"/>
      <c r="BE158" s="369"/>
      <c r="BF158" s="369"/>
      <c r="BG158" s="369"/>
      <c r="BH158" s="73"/>
      <c r="BI158" s="369"/>
      <c r="BJ158" s="369"/>
      <c r="BK158" s="369"/>
      <c r="BL158" s="369"/>
      <c r="BM158" s="369"/>
      <c r="BN158" s="369"/>
      <c r="BO158" s="371"/>
    </row>
    <row r="159" s="385" customFormat="true" ht="17.25" hidden="false" customHeight="false" outlineLevel="0" collapsed="false">
      <c r="B159" s="357"/>
      <c r="C159" s="357"/>
      <c r="D159" s="357"/>
      <c r="E159" s="357"/>
      <c r="F159" s="357"/>
      <c r="I159" s="358"/>
      <c r="K159" s="1"/>
      <c r="M159" s="359"/>
      <c r="N159" s="360"/>
      <c r="O159" s="18"/>
      <c r="P159" s="361"/>
      <c r="Q159" s="360"/>
      <c r="R159" s="1"/>
      <c r="S159" s="362"/>
      <c r="T159" s="1"/>
      <c r="U159" s="362"/>
      <c r="V159" s="1"/>
      <c r="W159" s="362"/>
      <c r="X159" s="1"/>
      <c r="Y159" s="362"/>
      <c r="Z159" s="1"/>
      <c r="AA159" s="1"/>
      <c r="AB159" s="1"/>
      <c r="AC159" s="1"/>
      <c r="AD159" s="360"/>
      <c r="AE159" s="363"/>
      <c r="AF159" s="364"/>
      <c r="AG159" s="365"/>
      <c r="AH159" s="365"/>
      <c r="AI159" s="366"/>
      <c r="AJ159" s="367"/>
      <c r="AK159" s="368"/>
      <c r="AL159" s="368"/>
      <c r="AM159" s="368"/>
      <c r="AN159" s="368"/>
      <c r="AO159" s="368"/>
      <c r="AP159" s="368"/>
      <c r="AQ159" s="369"/>
      <c r="AR159" s="368"/>
      <c r="AS159" s="369"/>
      <c r="AT159" s="369"/>
      <c r="AU159" s="369"/>
      <c r="AV159" s="369"/>
      <c r="AW159" s="369"/>
      <c r="AX159" s="369"/>
      <c r="AY159" s="369"/>
      <c r="AZ159" s="369"/>
      <c r="BA159" s="369"/>
      <c r="BB159" s="369"/>
      <c r="BC159" s="370"/>
      <c r="BD159" s="369"/>
      <c r="BE159" s="369"/>
      <c r="BF159" s="369"/>
      <c r="BG159" s="369"/>
      <c r="BH159" s="73"/>
      <c r="BI159" s="369"/>
      <c r="BJ159" s="369"/>
      <c r="BK159" s="369"/>
      <c r="BL159" s="369"/>
      <c r="BM159" s="369"/>
      <c r="BN159" s="369"/>
      <c r="BO159" s="371"/>
    </row>
    <row r="160" s="385" customFormat="true" ht="17.25" hidden="false" customHeight="false" outlineLevel="0" collapsed="false">
      <c r="B160" s="357"/>
      <c r="C160" s="357"/>
      <c r="D160" s="357"/>
      <c r="E160" s="357"/>
      <c r="F160" s="357"/>
      <c r="I160" s="358"/>
      <c r="K160" s="1"/>
      <c r="M160" s="359"/>
      <c r="N160" s="360"/>
      <c r="O160" s="18"/>
      <c r="P160" s="361"/>
      <c r="Q160" s="360"/>
      <c r="R160" s="1"/>
      <c r="S160" s="362"/>
      <c r="T160" s="1"/>
      <c r="U160" s="362"/>
      <c r="V160" s="1"/>
      <c r="W160" s="362"/>
      <c r="X160" s="1"/>
      <c r="Y160" s="362"/>
      <c r="Z160" s="1"/>
      <c r="AA160" s="1"/>
      <c r="AB160" s="1"/>
      <c r="AC160" s="1"/>
      <c r="AD160" s="360"/>
      <c r="AE160" s="363"/>
      <c r="AF160" s="364"/>
      <c r="AG160" s="365"/>
      <c r="AH160" s="365"/>
      <c r="AI160" s="366"/>
      <c r="AJ160" s="367"/>
      <c r="AK160" s="368"/>
      <c r="AL160" s="368"/>
      <c r="AM160" s="368"/>
      <c r="AN160" s="368"/>
      <c r="AO160" s="368"/>
      <c r="AP160" s="368"/>
      <c r="AQ160" s="369"/>
      <c r="AR160" s="368"/>
      <c r="AS160" s="369"/>
      <c r="AT160" s="369"/>
      <c r="AU160" s="369"/>
      <c r="AV160" s="369"/>
      <c r="AW160" s="369"/>
      <c r="AX160" s="369"/>
      <c r="AY160" s="369"/>
      <c r="AZ160" s="369"/>
      <c r="BA160" s="369"/>
      <c r="BB160" s="369"/>
      <c r="BC160" s="370"/>
      <c r="BD160" s="369"/>
      <c r="BE160" s="369"/>
      <c r="BF160" s="369"/>
      <c r="BG160" s="369"/>
      <c r="BH160" s="73"/>
      <c r="BI160" s="369"/>
      <c r="BJ160" s="369"/>
      <c r="BK160" s="369"/>
      <c r="BL160" s="369"/>
      <c r="BM160" s="369"/>
      <c r="BN160" s="369"/>
      <c r="BO160" s="371"/>
    </row>
    <row r="161" s="385" customFormat="true" ht="17.25" hidden="false" customHeight="false" outlineLevel="0" collapsed="false">
      <c r="B161" s="357"/>
      <c r="C161" s="357"/>
      <c r="D161" s="357"/>
      <c r="E161" s="357"/>
      <c r="F161" s="357"/>
      <c r="I161" s="358"/>
      <c r="K161" s="1"/>
      <c r="M161" s="359"/>
      <c r="N161" s="360"/>
      <c r="O161" s="18"/>
      <c r="P161" s="361"/>
      <c r="Q161" s="360"/>
      <c r="R161" s="1"/>
      <c r="S161" s="362"/>
      <c r="T161" s="1"/>
      <c r="U161" s="362"/>
      <c r="V161" s="1"/>
      <c r="W161" s="362"/>
      <c r="X161" s="1"/>
      <c r="Y161" s="362"/>
      <c r="Z161" s="1"/>
      <c r="AA161" s="1"/>
      <c r="AB161" s="1"/>
      <c r="AC161" s="1"/>
      <c r="AD161" s="360"/>
      <c r="AE161" s="363"/>
      <c r="AF161" s="364"/>
      <c r="AG161" s="365"/>
      <c r="AH161" s="365"/>
      <c r="AI161" s="366"/>
      <c r="AJ161" s="367"/>
      <c r="AK161" s="368"/>
      <c r="AL161" s="368"/>
      <c r="AM161" s="368"/>
      <c r="AN161" s="368"/>
      <c r="AO161" s="368"/>
      <c r="AP161" s="368"/>
      <c r="AQ161" s="369"/>
      <c r="AR161" s="368"/>
      <c r="AS161" s="369"/>
      <c r="AT161" s="369"/>
      <c r="AU161" s="369"/>
      <c r="AV161" s="369"/>
      <c r="AW161" s="369"/>
      <c r="AX161" s="369"/>
      <c r="AY161" s="369"/>
      <c r="AZ161" s="369"/>
      <c r="BA161" s="369"/>
      <c r="BB161" s="369"/>
      <c r="BC161" s="370"/>
      <c r="BD161" s="369"/>
      <c r="BE161" s="369"/>
      <c r="BF161" s="369"/>
      <c r="BG161" s="369"/>
      <c r="BH161" s="73"/>
      <c r="BI161" s="369"/>
      <c r="BJ161" s="369"/>
      <c r="BK161" s="369"/>
      <c r="BL161" s="369"/>
      <c r="BM161" s="369"/>
      <c r="BN161" s="369"/>
      <c r="BO161" s="371"/>
    </row>
    <row r="162" s="385" customFormat="true" ht="17.25" hidden="false" customHeight="false" outlineLevel="0" collapsed="false">
      <c r="B162" s="357"/>
      <c r="C162" s="357"/>
      <c r="D162" s="357"/>
      <c r="E162" s="357"/>
      <c r="F162" s="357"/>
      <c r="I162" s="358"/>
      <c r="K162" s="1"/>
      <c r="M162" s="359"/>
      <c r="N162" s="360"/>
      <c r="O162" s="18"/>
      <c r="P162" s="361"/>
      <c r="Q162" s="360"/>
      <c r="R162" s="1"/>
      <c r="S162" s="362"/>
      <c r="T162" s="1"/>
      <c r="U162" s="362"/>
      <c r="V162" s="1"/>
      <c r="W162" s="362"/>
      <c r="X162" s="1"/>
      <c r="Y162" s="362"/>
      <c r="Z162" s="1"/>
      <c r="AA162" s="1"/>
      <c r="AB162" s="1"/>
      <c r="AC162" s="1"/>
      <c r="AD162" s="360"/>
      <c r="AE162" s="363"/>
      <c r="AF162" s="364"/>
      <c r="AG162" s="365"/>
      <c r="AH162" s="365"/>
      <c r="AI162" s="366"/>
      <c r="AJ162" s="367"/>
      <c r="AK162" s="368"/>
      <c r="AL162" s="368"/>
      <c r="AM162" s="368"/>
      <c r="AN162" s="368"/>
      <c r="AO162" s="368"/>
      <c r="AP162" s="368"/>
      <c r="AQ162" s="369"/>
      <c r="AR162" s="368"/>
      <c r="AS162" s="369"/>
      <c r="AT162" s="369"/>
      <c r="AU162" s="369"/>
      <c r="AV162" s="369"/>
      <c r="AW162" s="369"/>
      <c r="AX162" s="369"/>
      <c r="AY162" s="369"/>
      <c r="AZ162" s="369"/>
      <c r="BA162" s="369"/>
      <c r="BB162" s="369"/>
      <c r="BC162" s="370"/>
      <c r="BD162" s="369"/>
      <c r="BE162" s="369"/>
      <c r="BF162" s="369"/>
      <c r="BG162" s="369"/>
      <c r="BH162" s="73"/>
      <c r="BI162" s="369"/>
      <c r="BJ162" s="369"/>
      <c r="BK162" s="369"/>
      <c r="BL162" s="369"/>
      <c r="BM162" s="369"/>
      <c r="BN162" s="369"/>
      <c r="BO162" s="371"/>
    </row>
    <row r="163" s="385" customFormat="true" ht="17.25" hidden="false" customHeight="false" outlineLevel="0" collapsed="false">
      <c r="B163" s="357"/>
      <c r="C163" s="357"/>
      <c r="D163" s="357"/>
      <c r="E163" s="357"/>
      <c r="F163" s="357"/>
      <c r="I163" s="358"/>
      <c r="K163" s="1"/>
      <c r="M163" s="359"/>
      <c r="N163" s="360"/>
      <c r="O163" s="18"/>
      <c r="P163" s="361"/>
      <c r="Q163" s="360"/>
      <c r="R163" s="1"/>
      <c r="S163" s="362"/>
      <c r="T163" s="1"/>
      <c r="U163" s="362"/>
      <c r="V163" s="1"/>
      <c r="W163" s="362"/>
      <c r="X163" s="1"/>
      <c r="Y163" s="362"/>
      <c r="Z163" s="1"/>
      <c r="AA163" s="1"/>
      <c r="AB163" s="1"/>
      <c r="AC163" s="1"/>
      <c r="AD163" s="360"/>
      <c r="AE163" s="363"/>
      <c r="AF163" s="364"/>
      <c r="AG163" s="365"/>
      <c r="AH163" s="365"/>
      <c r="AI163" s="366"/>
      <c r="AJ163" s="367"/>
      <c r="AK163" s="368"/>
      <c r="AL163" s="368"/>
      <c r="AM163" s="368"/>
      <c r="AN163" s="368"/>
      <c r="AO163" s="368"/>
      <c r="AP163" s="368"/>
      <c r="AQ163" s="369"/>
      <c r="AR163" s="368"/>
      <c r="AS163" s="369"/>
      <c r="AT163" s="369"/>
      <c r="AU163" s="369"/>
      <c r="AV163" s="369"/>
      <c r="AW163" s="369"/>
      <c r="AX163" s="369"/>
      <c r="AY163" s="369"/>
      <c r="AZ163" s="369"/>
      <c r="BA163" s="369"/>
      <c r="BB163" s="369"/>
      <c r="BC163" s="370"/>
      <c r="BD163" s="369"/>
      <c r="BE163" s="369"/>
      <c r="BF163" s="369"/>
      <c r="BG163" s="369"/>
      <c r="BH163" s="73"/>
      <c r="BI163" s="369"/>
      <c r="BJ163" s="369"/>
      <c r="BK163" s="369"/>
      <c r="BL163" s="369"/>
      <c r="BM163" s="369"/>
      <c r="BN163" s="369"/>
      <c r="BO163" s="371"/>
    </row>
    <row r="164" s="385" customFormat="true" ht="17.25" hidden="false" customHeight="false" outlineLevel="0" collapsed="false">
      <c r="B164" s="357"/>
      <c r="C164" s="357"/>
      <c r="D164" s="357"/>
      <c r="E164" s="357"/>
      <c r="F164" s="357"/>
      <c r="I164" s="358"/>
      <c r="K164" s="1"/>
      <c r="M164" s="359"/>
      <c r="N164" s="360"/>
      <c r="O164" s="18"/>
      <c r="P164" s="361"/>
      <c r="Q164" s="360"/>
      <c r="R164" s="1"/>
      <c r="S164" s="362"/>
      <c r="T164" s="1"/>
      <c r="U164" s="362"/>
      <c r="V164" s="1"/>
      <c r="W164" s="362"/>
      <c r="X164" s="1"/>
      <c r="Y164" s="362"/>
      <c r="Z164" s="1"/>
      <c r="AA164" s="1"/>
      <c r="AB164" s="1"/>
      <c r="AC164" s="1"/>
      <c r="AD164" s="360"/>
      <c r="AE164" s="363"/>
      <c r="AF164" s="364"/>
      <c r="AG164" s="365"/>
      <c r="AH164" s="365"/>
      <c r="AI164" s="366"/>
      <c r="AJ164" s="367"/>
      <c r="AK164" s="368"/>
      <c r="AL164" s="368"/>
      <c r="AM164" s="368"/>
      <c r="AN164" s="368"/>
      <c r="AO164" s="368"/>
      <c r="AP164" s="368"/>
      <c r="AQ164" s="369"/>
      <c r="AR164" s="368"/>
      <c r="AS164" s="369"/>
      <c r="AT164" s="369"/>
      <c r="AU164" s="369"/>
      <c r="AV164" s="369"/>
      <c r="AW164" s="369"/>
      <c r="AX164" s="369"/>
      <c r="AY164" s="369"/>
      <c r="AZ164" s="369"/>
      <c r="BA164" s="369"/>
      <c r="BB164" s="369"/>
      <c r="BC164" s="370"/>
      <c r="BD164" s="369"/>
      <c r="BE164" s="369"/>
      <c r="BF164" s="369"/>
      <c r="BG164" s="369"/>
      <c r="BH164" s="73"/>
      <c r="BI164" s="369"/>
      <c r="BJ164" s="369"/>
      <c r="BK164" s="369"/>
      <c r="BL164" s="369"/>
      <c r="BM164" s="369"/>
      <c r="BN164" s="369"/>
      <c r="BO164" s="371"/>
    </row>
    <row r="165" s="385" customFormat="true" ht="17.25" hidden="false" customHeight="false" outlineLevel="0" collapsed="false">
      <c r="B165" s="357"/>
      <c r="C165" s="357"/>
      <c r="D165" s="357"/>
      <c r="E165" s="357"/>
      <c r="F165" s="357"/>
      <c r="I165" s="358"/>
      <c r="K165" s="1"/>
      <c r="M165" s="359"/>
      <c r="N165" s="360"/>
      <c r="O165" s="18"/>
      <c r="P165" s="361"/>
      <c r="Q165" s="360"/>
      <c r="R165" s="1"/>
      <c r="S165" s="362"/>
      <c r="T165" s="1"/>
      <c r="U165" s="362"/>
      <c r="V165" s="1"/>
      <c r="W165" s="362"/>
      <c r="X165" s="1"/>
      <c r="Y165" s="362"/>
      <c r="Z165" s="1"/>
      <c r="AA165" s="1"/>
      <c r="AB165" s="1"/>
      <c r="AC165" s="1"/>
      <c r="AD165" s="360"/>
      <c r="AE165" s="363"/>
      <c r="AF165" s="364"/>
      <c r="AG165" s="365"/>
      <c r="AH165" s="365"/>
      <c r="AI165" s="366"/>
      <c r="AJ165" s="367"/>
      <c r="AK165" s="368"/>
      <c r="AL165" s="368"/>
      <c r="AM165" s="368"/>
      <c r="AN165" s="368"/>
      <c r="AO165" s="368"/>
      <c r="AP165" s="368"/>
      <c r="AQ165" s="369"/>
      <c r="AR165" s="368"/>
      <c r="AS165" s="369"/>
      <c r="AT165" s="369"/>
      <c r="AU165" s="369"/>
      <c r="AV165" s="369"/>
      <c r="AW165" s="369"/>
      <c r="AX165" s="369"/>
      <c r="AY165" s="369"/>
      <c r="AZ165" s="369"/>
      <c r="BA165" s="369"/>
      <c r="BB165" s="369"/>
      <c r="BC165" s="370"/>
      <c r="BD165" s="369"/>
      <c r="BE165" s="369"/>
      <c r="BF165" s="369"/>
      <c r="BG165" s="369"/>
      <c r="BH165" s="73"/>
      <c r="BI165" s="369"/>
      <c r="BJ165" s="369"/>
      <c r="BK165" s="369"/>
      <c r="BL165" s="369"/>
      <c r="BM165" s="369"/>
      <c r="BN165" s="369"/>
      <c r="BO165" s="371"/>
    </row>
    <row r="166" s="385" customFormat="true" ht="17.25" hidden="false" customHeight="false" outlineLevel="0" collapsed="false">
      <c r="B166" s="357"/>
      <c r="C166" s="357"/>
      <c r="D166" s="357"/>
      <c r="E166" s="357"/>
      <c r="F166" s="357"/>
      <c r="I166" s="358"/>
      <c r="K166" s="1"/>
      <c r="M166" s="359"/>
      <c r="N166" s="360"/>
      <c r="O166" s="18"/>
      <c r="P166" s="361"/>
      <c r="Q166" s="360"/>
      <c r="R166" s="1"/>
      <c r="S166" s="362"/>
      <c r="T166" s="1"/>
      <c r="U166" s="362"/>
      <c r="V166" s="1"/>
      <c r="W166" s="362"/>
      <c r="X166" s="1"/>
      <c r="Y166" s="362"/>
      <c r="Z166" s="1"/>
      <c r="AA166" s="1"/>
      <c r="AB166" s="1"/>
      <c r="AC166" s="1"/>
      <c r="AD166" s="360"/>
      <c r="AE166" s="363"/>
      <c r="AF166" s="364"/>
      <c r="AG166" s="365"/>
      <c r="AH166" s="365"/>
      <c r="AI166" s="366"/>
      <c r="AJ166" s="367"/>
      <c r="AK166" s="368"/>
      <c r="AL166" s="368"/>
      <c r="AM166" s="368"/>
      <c r="AN166" s="368"/>
      <c r="AO166" s="368"/>
      <c r="AP166" s="368"/>
      <c r="AQ166" s="369"/>
      <c r="AR166" s="368"/>
      <c r="AS166" s="369"/>
      <c r="AT166" s="369"/>
      <c r="AU166" s="369"/>
      <c r="AV166" s="369"/>
      <c r="AW166" s="369"/>
      <c r="AX166" s="369"/>
      <c r="AY166" s="369"/>
      <c r="AZ166" s="369"/>
      <c r="BA166" s="369"/>
      <c r="BB166" s="369"/>
      <c r="BC166" s="370"/>
      <c r="BD166" s="369"/>
      <c r="BE166" s="369"/>
      <c r="BF166" s="369"/>
      <c r="BG166" s="369"/>
      <c r="BH166" s="73"/>
      <c r="BI166" s="369"/>
      <c r="BJ166" s="369"/>
      <c r="BK166" s="369"/>
      <c r="BL166" s="369"/>
      <c r="BM166" s="369"/>
      <c r="BN166" s="369"/>
      <c r="BO166" s="371"/>
    </row>
    <row r="167" s="385" customFormat="true" ht="17.25" hidden="false" customHeight="false" outlineLevel="0" collapsed="false">
      <c r="B167" s="357"/>
      <c r="C167" s="357"/>
      <c r="D167" s="357"/>
      <c r="E167" s="357"/>
      <c r="F167" s="357"/>
      <c r="I167" s="358"/>
      <c r="K167" s="1"/>
      <c r="M167" s="359"/>
      <c r="N167" s="360"/>
      <c r="O167" s="18"/>
      <c r="P167" s="361"/>
      <c r="Q167" s="360"/>
      <c r="R167" s="1"/>
      <c r="S167" s="362"/>
      <c r="T167" s="1"/>
      <c r="U167" s="362"/>
      <c r="V167" s="1"/>
      <c r="W167" s="362"/>
      <c r="X167" s="1"/>
      <c r="Y167" s="362"/>
      <c r="Z167" s="1"/>
      <c r="AA167" s="1"/>
      <c r="AB167" s="1"/>
      <c r="AC167" s="1"/>
      <c r="AD167" s="360"/>
      <c r="AE167" s="363"/>
      <c r="AF167" s="364"/>
      <c r="AG167" s="365"/>
      <c r="AH167" s="365"/>
      <c r="AI167" s="366"/>
      <c r="AJ167" s="367"/>
      <c r="AK167" s="368"/>
      <c r="AL167" s="368"/>
      <c r="AM167" s="368"/>
      <c r="AN167" s="368"/>
      <c r="AO167" s="368"/>
      <c r="AP167" s="368"/>
      <c r="AQ167" s="369"/>
      <c r="AR167" s="368"/>
      <c r="AS167" s="369"/>
      <c r="AT167" s="369"/>
      <c r="AU167" s="369"/>
      <c r="AV167" s="369"/>
      <c r="AW167" s="369"/>
      <c r="AX167" s="369"/>
      <c r="AY167" s="369"/>
      <c r="AZ167" s="369"/>
      <c r="BA167" s="369"/>
      <c r="BB167" s="369"/>
      <c r="BC167" s="370"/>
      <c r="BD167" s="369"/>
      <c r="BE167" s="369"/>
      <c r="BF167" s="369"/>
      <c r="BG167" s="369"/>
      <c r="BH167" s="73"/>
      <c r="BI167" s="369"/>
      <c r="BJ167" s="369"/>
      <c r="BK167" s="369"/>
      <c r="BL167" s="369"/>
      <c r="BM167" s="369"/>
      <c r="BN167" s="369"/>
      <c r="BO167" s="371"/>
    </row>
    <row r="168" s="385" customFormat="true" ht="17.25" hidden="false" customHeight="false" outlineLevel="0" collapsed="false">
      <c r="B168" s="357"/>
      <c r="C168" s="357"/>
      <c r="D168" s="357"/>
      <c r="E168" s="357"/>
      <c r="F168" s="357"/>
      <c r="I168" s="358"/>
      <c r="K168" s="1"/>
      <c r="M168" s="359"/>
      <c r="N168" s="360"/>
      <c r="O168" s="18"/>
      <c r="P168" s="361"/>
      <c r="Q168" s="360"/>
      <c r="R168" s="1"/>
      <c r="S168" s="362"/>
      <c r="T168" s="1"/>
      <c r="U168" s="362"/>
      <c r="V168" s="1"/>
      <c r="W168" s="362"/>
      <c r="X168" s="1"/>
      <c r="Y168" s="362"/>
      <c r="Z168" s="1"/>
      <c r="AA168" s="1"/>
      <c r="AB168" s="1"/>
      <c r="AC168" s="1"/>
      <c r="AD168" s="360"/>
      <c r="AE168" s="363"/>
      <c r="AF168" s="364"/>
      <c r="AG168" s="365"/>
      <c r="AH168" s="365"/>
      <c r="AI168" s="366"/>
      <c r="AJ168" s="367"/>
      <c r="AK168" s="368"/>
      <c r="AL168" s="368"/>
      <c r="AM168" s="368"/>
      <c r="AN168" s="368"/>
      <c r="AO168" s="368"/>
      <c r="AP168" s="368"/>
      <c r="AQ168" s="369"/>
      <c r="AR168" s="368"/>
      <c r="AS168" s="369"/>
      <c r="AT168" s="369"/>
      <c r="AU168" s="369"/>
      <c r="AV168" s="369"/>
      <c r="AW168" s="369"/>
      <c r="AX168" s="369"/>
      <c r="AY168" s="369"/>
      <c r="AZ168" s="369"/>
      <c r="BA168" s="369"/>
      <c r="BB168" s="369"/>
      <c r="BC168" s="370"/>
      <c r="BD168" s="369"/>
      <c r="BE168" s="369"/>
      <c r="BF168" s="369"/>
      <c r="BG168" s="369"/>
      <c r="BH168" s="73"/>
      <c r="BI168" s="369"/>
      <c r="BJ168" s="369"/>
      <c r="BK168" s="369"/>
      <c r="BL168" s="369"/>
      <c r="BM168" s="369"/>
      <c r="BN168" s="369"/>
      <c r="BO168" s="371"/>
    </row>
    <row r="169" s="385" customFormat="true" ht="17.25" hidden="false" customHeight="false" outlineLevel="0" collapsed="false">
      <c r="B169" s="357"/>
      <c r="C169" s="357"/>
      <c r="D169" s="357"/>
      <c r="E169" s="357"/>
      <c r="F169" s="357"/>
      <c r="I169" s="358"/>
      <c r="K169" s="1"/>
      <c r="M169" s="359"/>
      <c r="N169" s="360"/>
      <c r="O169" s="18"/>
      <c r="P169" s="361"/>
      <c r="Q169" s="360"/>
      <c r="R169" s="1"/>
      <c r="S169" s="362"/>
      <c r="T169" s="1"/>
      <c r="U169" s="362"/>
      <c r="V169" s="1"/>
      <c r="W169" s="362"/>
      <c r="X169" s="1"/>
      <c r="Y169" s="362"/>
      <c r="Z169" s="1"/>
      <c r="AA169" s="1"/>
      <c r="AB169" s="1"/>
      <c r="AC169" s="1"/>
      <c r="AD169" s="360"/>
      <c r="AE169" s="363"/>
      <c r="AF169" s="364"/>
      <c r="AG169" s="365"/>
      <c r="AH169" s="365"/>
      <c r="AI169" s="366"/>
      <c r="AJ169" s="367"/>
      <c r="AK169" s="368"/>
      <c r="AL169" s="368"/>
      <c r="AM169" s="368"/>
      <c r="AN169" s="368"/>
      <c r="AO169" s="368"/>
      <c r="AP169" s="368"/>
      <c r="AQ169" s="369"/>
      <c r="AR169" s="368"/>
      <c r="AS169" s="369"/>
      <c r="AT169" s="369"/>
      <c r="AU169" s="369"/>
      <c r="AV169" s="369"/>
      <c r="AW169" s="369"/>
      <c r="AX169" s="369"/>
      <c r="AY169" s="369"/>
      <c r="AZ169" s="369"/>
      <c r="BA169" s="369"/>
      <c r="BB169" s="369"/>
      <c r="BC169" s="370"/>
      <c r="BD169" s="369"/>
      <c r="BE169" s="369"/>
      <c r="BF169" s="369"/>
      <c r="BG169" s="369"/>
      <c r="BH169" s="73"/>
      <c r="BI169" s="369"/>
      <c r="BJ169" s="369"/>
      <c r="BK169" s="369"/>
      <c r="BL169" s="369"/>
      <c r="BM169" s="369"/>
      <c r="BN169" s="369"/>
      <c r="BO169" s="371"/>
    </row>
    <row r="170" s="385" customFormat="true" ht="17.25" hidden="false" customHeight="false" outlineLevel="0" collapsed="false">
      <c r="B170" s="357"/>
      <c r="C170" s="357"/>
      <c r="D170" s="357"/>
      <c r="E170" s="357"/>
      <c r="F170" s="357"/>
      <c r="I170" s="358"/>
      <c r="K170" s="1"/>
      <c r="M170" s="359"/>
      <c r="N170" s="360"/>
      <c r="O170" s="18"/>
      <c r="P170" s="361"/>
      <c r="Q170" s="360"/>
      <c r="R170" s="1"/>
      <c r="S170" s="362"/>
      <c r="T170" s="1"/>
      <c r="U170" s="362"/>
      <c r="V170" s="1"/>
      <c r="W170" s="362"/>
      <c r="X170" s="1"/>
      <c r="Y170" s="362"/>
      <c r="Z170" s="1"/>
      <c r="AA170" s="1"/>
      <c r="AB170" s="1"/>
      <c r="AC170" s="1"/>
      <c r="AD170" s="360"/>
      <c r="AE170" s="363"/>
      <c r="AF170" s="364"/>
      <c r="AG170" s="365"/>
      <c r="AH170" s="365"/>
      <c r="AI170" s="366"/>
      <c r="AJ170" s="367"/>
      <c r="AK170" s="368"/>
      <c r="AL170" s="368"/>
      <c r="AM170" s="368"/>
      <c r="AN170" s="368"/>
      <c r="AO170" s="368"/>
      <c r="AP170" s="368"/>
      <c r="AQ170" s="369"/>
      <c r="AR170" s="368"/>
      <c r="AS170" s="369"/>
      <c r="AT170" s="369"/>
      <c r="AU170" s="369"/>
      <c r="AV170" s="369"/>
      <c r="AW170" s="369"/>
      <c r="AX170" s="369"/>
      <c r="AY170" s="369"/>
      <c r="AZ170" s="369"/>
      <c r="BA170" s="369"/>
      <c r="BB170" s="369"/>
      <c r="BC170" s="370"/>
      <c r="BD170" s="369"/>
      <c r="BE170" s="369"/>
      <c r="BF170" s="369"/>
      <c r="BG170" s="369"/>
      <c r="BH170" s="73"/>
      <c r="BI170" s="369"/>
      <c r="BJ170" s="369"/>
      <c r="BK170" s="369"/>
      <c r="BL170" s="369"/>
      <c r="BM170" s="369"/>
      <c r="BN170" s="369"/>
      <c r="BO170" s="371"/>
    </row>
    <row r="171" s="385" customFormat="true" ht="17.25" hidden="false" customHeight="false" outlineLevel="0" collapsed="false">
      <c r="B171" s="357"/>
      <c r="C171" s="357"/>
      <c r="D171" s="357"/>
      <c r="E171" s="357"/>
      <c r="F171" s="357"/>
      <c r="I171" s="358"/>
      <c r="K171" s="1"/>
      <c r="M171" s="359"/>
      <c r="N171" s="360"/>
      <c r="O171" s="18"/>
      <c r="P171" s="361"/>
      <c r="Q171" s="360"/>
      <c r="R171" s="1"/>
      <c r="S171" s="362"/>
      <c r="T171" s="1"/>
      <c r="U171" s="362"/>
      <c r="V171" s="1"/>
      <c r="W171" s="362"/>
      <c r="X171" s="1"/>
      <c r="Y171" s="362"/>
      <c r="Z171" s="1"/>
      <c r="AA171" s="1"/>
      <c r="AB171" s="1"/>
      <c r="AC171" s="1"/>
      <c r="AD171" s="360"/>
      <c r="AE171" s="363"/>
      <c r="AF171" s="364"/>
      <c r="AG171" s="365"/>
      <c r="AH171" s="365"/>
      <c r="AI171" s="366"/>
      <c r="AJ171" s="367"/>
      <c r="AK171" s="368"/>
      <c r="AL171" s="368"/>
      <c r="AM171" s="368"/>
      <c r="AN171" s="368"/>
      <c r="AO171" s="368"/>
      <c r="AP171" s="368"/>
      <c r="AQ171" s="369"/>
      <c r="AR171" s="368"/>
      <c r="AS171" s="369"/>
      <c r="AT171" s="369"/>
      <c r="AU171" s="369"/>
      <c r="AV171" s="369"/>
      <c r="AW171" s="369"/>
      <c r="AX171" s="369"/>
      <c r="AY171" s="369"/>
      <c r="AZ171" s="369"/>
      <c r="BA171" s="369"/>
      <c r="BB171" s="369"/>
      <c r="BC171" s="370"/>
      <c r="BD171" s="369"/>
      <c r="BE171" s="369"/>
      <c r="BF171" s="369"/>
      <c r="BG171" s="369"/>
      <c r="BH171" s="73"/>
      <c r="BI171" s="369"/>
      <c r="BJ171" s="369"/>
      <c r="BK171" s="369"/>
      <c r="BL171" s="369"/>
      <c r="BM171" s="369"/>
      <c r="BN171" s="369"/>
      <c r="BO171" s="371"/>
    </row>
    <row r="172" s="385" customFormat="true" ht="17.25" hidden="false" customHeight="false" outlineLevel="0" collapsed="false">
      <c r="B172" s="357"/>
      <c r="C172" s="357"/>
      <c r="D172" s="357"/>
      <c r="E172" s="357"/>
      <c r="F172" s="357"/>
      <c r="I172" s="358"/>
      <c r="K172" s="1"/>
      <c r="M172" s="359"/>
      <c r="N172" s="360"/>
      <c r="O172" s="18"/>
      <c r="P172" s="361"/>
      <c r="Q172" s="360"/>
      <c r="R172" s="1"/>
      <c r="S172" s="362"/>
      <c r="T172" s="1"/>
      <c r="U172" s="362"/>
      <c r="V172" s="1"/>
      <c r="W172" s="362"/>
      <c r="X172" s="1"/>
      <c r="Y172" s="362"/>
      <c r="Z172" s="1"/>
      <c r="AA172" s="1"/>
      <c r="AB172" s="1"/>
      <c r="AC172" s="1"/>
      <c r="AD172" s="360"/>
      <c r="AE172" s="363"/>
      <c r="AF172" s="364"/>
      <c r="AG172" s="365"/>
      <c r="AH172" s="365"/>
      <c r="AI172" s="366"/>
      <c r="AJ172" s="367"/>
      <c r="AK172" s="368"/>
      <c r="AL172" s="368"/>
      <c r="AM172" s="368"/>
      <c r="AN172" s="368"/>
      <c r="AO172" s="368"/>
      <c r="AP172" s="368"/>
      <c r="AQ172" s="369"/>
      <c r="AR172" s="368"/>
      <c r="AS172" s="369"/>
      <c r="AT172" s="369"/>
      <c r="AU172" s="369"/>
      <c r="AV172" s="369"/>
      <c r="AW172" s="369"/>
      <c r="AX172" s="369"/>
      <c r="AY172" s="369"/>
      <c r="AZ172" s="369"/>
      <c r="BA172" s="369"/>
      <c r="BB172" s="369"/>
      <c r="BC172" s="370"/>
      <c r="BD172" s="369"/>
      <c r="BE172" s="369"/>
      <c r="BF172" s="369"/>
      <c r="BG172" s="369"/>
      <c r="BH172" s="73"/>
      <c r="BI172" s="369"/>
      <c r="BJ172" s="369"/>
      <c r="BK172" s="369"/>
      <c r="BL172" s="369"/>
      <c r="BM172" s="369"/>
      <c r="BN172" s="369"/>
      <c r="BO172" s="371"/>
    </row>
    <row r="173" s="385" customFormat="true" ht="17.25" hidden="false" customHeight="false" outlineLevel="0" collapsed="false">
      <c r="B173" s="357"/>
      <c r="C173" s="357"/>
      <c r="D173" s="357"/>
      <c r="E173" s="357"/>
      <c r="F173" s="357"/>
      <c r="I173" s="358"/>
      <c r="K173" s="1"/>
      <c r="M173" s="359"/>
      <c r="N173" s="360"/>
      <c r="O173" s="18"/>
      <c r="P173" s="361"/>
      <c r="Q173" s="360"/>
      <c r="R173" s="1"/>
      <c r="S173" s="362"/>
      <c r="T173" s="1"/>
      <c r="U173" s="362"/>
      <c r="V173" s="1"/>
      <c r="W173" s="362"/>
      <c r="X173" s="1"/>
      <c r="Y173" s="362"/>
      <c r="Z173" s="1"/>
      <c r="AA173" s="1"/>
      <c r="AB173" s="1"/>
      <c r="AC173" s="1"/>
      <c r="AD173" s="360"/>
      <c r="AE173" s="363"/>
      <c r="AF173" s="364"/>
      <c r="AG173" s="365"/>
      <c r="AH173" s="365"/>
      <c r="AI173" s="366"/>
      <c r="AJ173" s="367"/>
      <c r="AK173" s="368"/>
      <c r="AL173" s="368"/>
      <c r="AM173" s="368"/>
      <c r="AN173" s="368"/>
      <c r="AO173" s="368"/>
      <c r="AP173" s="368"/>
      <c r="AQ173" s="369"/>
      <c r="AR173" s="368"/>
      <c r="AS173" s="369"/>
      <c r="AT173" s="369"/>
      <c r="AU173" s="369"/>
      <c r="AV173" s="369"/>
      <c r="AW173" s="369"/>
      <c r="AX173" s="369"/>
      <c r="AY173" s="369"/>
      <c r="AZ173" s="369"/>
      <c r="BA173" s="369"/>
      <c r="BB173" s="369"/>
      <c r="BC173" s="370"/>
      <c r="BD173" s="369"/>
      <c r="BE173" s="369"/>
      <c r="BF173" s="369"/>
      <c r="BG173" s="369"/>
      <c r="BH173" s="73"/>
      <c r="BI173" s="369"/>
      <c r="BJ173" s="369"/>
      <c r="BK173" s="369"/>
      <c r="BL173" s="369"/>
      <c r="BM173" s="369"/>
      <c r="BN173" s="369"/>
      <c r="BO173" s="371"/>
    </row>
    <row r="174" s="385" customFormat="true" ht="17.25" hidden="false" customHeight="false" outlineLevel="0" collapsed="false">
      <c r="B174" s="357"/>
      <c r="C174" s="357"/>
      <c r="D174" s="357"/>
      <c r="E174" s="357"/>
      <c r="F174" s="357"/>
      <c r="I174" s="358"/>
      <c r="K174" s="1"/>
      <c r="M174" s="359"/>
      <c r="N174" s="360"/>
      <c r="O174" s="18"/>
      <c r="P174" s="361"/>
      <c r="Q174" s="360"/>
      <c r="R174" s="1"/>
      <c r="S174" s="362"/>
      <c r="T174" s="1"/>
      <c r="U174" s="362"/>
      <c r="V174" s="1"/>
      <c r="W174" s="362"/>
      <c r="X174" s="1"/>
      <c r="Y174" s="362"/>
      <c r="Z174" s="1"/>
      <c r="AA174" s="1"/>
      <c r="AB174" s="1"/>
      <c r="AC174" s="1"/>
      <c r="AD174" s="360"/>
      <c r="AE174" s="363"/>
      <c r="AF174" s="364"/>
      <c r="AG174" s="365"/>
      <c r="AH174" s="365"/>
      <c r="AI174" s="366"/>
      <c r="AJ174" s="367"/>
      <c r="AK174" s="368"/>
      <c r="AL174" s="368"/>
      <c r="AM174" s="368"/>
      <c r="AN174" s="368"/>
      <c r="AO174" s="368"/>
      <c r="AP174" s="368"/>
      <c r="AQ174" s="369"/>
      <c r="AR174" s="368"/>
      <c r="AS174" s="369"/>
      <c r="AT174" s="369"/>
      <c r="AU174" s="369"/>
      <c r="AV174" s="369"/>
      <c r="AW174" s="369"/>
      <c r="AX174" s="369"/>
      <c r="AY174" s="369"/>
      <c r="AZ174" s="369"/>
      <c r="BA174" s="369"/>
      <c r="BB174" s="369"/>
      <c r="BC174" s="370"/>
      <c r="BD174" s="369"/>
      <c r="BE174" s="369"/>
      <c r="BF174" s="369"/>
      <c r="BG174" s="369"/>
      <c r="BH174" s="73"/>
      <c r="BI174" s="369"/>
      <c r="BJ174" s="369"/>
      <c r="BK174" s="369"/>
      <c r="BL174" s="369"/>
      <c r="BM174" s="369"/>
      <c r="BN174" s="369"/>
      <c r="BO174" s="371"/>
    </row>
    <row r="175" s="385" customFormat="true" ht="17.25" hidden="false" customHeight="false" outlineLevel="0" collapsed="false">
      <c r="B175" s="357"/>
      <c r="C175" s="357"/>
      <c r="D175" s="357"/>
      <c r="E175" s="357"/>
      <c r="F175" s="357"/>
      <c r="I175" s="358"/>
      <c r="K175" s="1"/>
      <c r="M175" s="359"/>
      <c r="N175" s="360"/>
      <c r="O175" s="18"/>
      <c r="P175" s="361"/>
      <c r="Q175" s="360"/>
      <c r="R175" s="1"/>
      <c r="S175" s="362"/>
      <c r="T175" s="1"/>
      <c r="U175" s="362"/>
      <c r="V175" s="1"/>
      <c r="W175" s="362"/>
      <c r="X175" s="1"/>
      <c r="Y175" s="362"/>
      <c r="Z175" s="1"/>
      <c r="AA175" s="1"/>
      <c r="AB175" s="1"/>
      <c r="AC175" s="1"/>
      <c r="AD175" s="360"/>
      <c r="AE175" s="363"/>
      <c r="AF175" s="364"/>
      <c r="AG175" s="365"/>
      <c r="AH175" s="365"/>
      <c r="AI175" s="366"/>
      <c r="AJ175" s="367"/>
      <c r="AK175" s="368"/>
      <c r="AL175" s="368"/>
      <c r="AM175" s="368"/>
      <c r="AN175" s="368"/>
      <c r="AO175" s="368"/>
      <c r="AP175" s="368"/>
      <c r="AQ175" s="369"/>
      <c r="AR175" s="368"/>
      <c r="AS175" s="369"/>
      <c r="AT175" s="369"/>
      <c r="AU175" s="369"/>
      <c r="AV175" s="369"/>
      <c r="AW175" s="369"/>
      <c r="AX175" s="369"/>
      <c r="AY175" s="369"/>
      <c r="AZ175" s="369"/>
      <c r="BA175" s="369"/>
      <c r="BB175" s="369"/>
      <c r="BC175" s="370"/>
      <c r="BD175" s="369"/>
      <c r="BE175" s="369"/>
      <c r="BF175" s="369"/>
      <c r="BG175" s="369"/>
      <c r="BH175" s="73"/>
      <c r="BI175" s="369"/>
      <c r="BJ175" s="369"/>
      <c r="BK175" s="369"/>
      <c r="BL175" s="369"/>
      <c r="BM175" s="369"/>
      <c r="BN175" s="369"/>
      <c r="BO175" s="371"/>
    </row>
    <row r="176" s="385" customFormat="true" ht="17.25" hidden="false" customHeight="false" outlineLevel="0" collapsed="false">
      <c r="B176" s="357"/>
      <c r="C176" s="357"/>
      <c r="D176" s="357"/>
      <c r="E176" s="357"/>
      <c r="F176" s="357"/>
      <c r="I176" s="358"/>
      <c r="K176" s="1"/>
      <c r="M176" s="359"/>
      <c r="N176" s="360"/>
      <c r="O176" s="18"/>
      <c r="P176" s="361"/>
      <c r="Q176" s="360"/>
      <c r="R176" s="1"/>
      <c r="S176" s="362"/>
      <c r="T176" s="1"/>
      <c r="U176" s="362"/>
      <c r="V176" s="1"/>
      <c r="W176" s="362"/>
      <c r="X176" s="1"/>
      <c r="Y176" s="362"/>
      <c r="Z176" s="1"/>
      <c r="AA176" s="1"/>
      <c r="AB176" s="1"/>
      <c r="AC176" s="1"/>
      <c r="AD176" s="360"/>
      <c r="AE176" s="363"/>
      <c r="AF176" s="364"/>
      <c r="AG176" s="365"/>
      <c r="AH176" s="365"/>
      <c r="AI176" s="366"/>
      <c r="AJ176" s="367"/>
      <c r="AK176" s="368"/>
      <c r="AL176" s="368"/>
      <c r="AM176" s="368"/>
      <c r="AN176" s="368"/>
      <c r="AO176" s="368"/>
      <c r="AP176" s="368"/>
      <c r="AQ176" s="369"/>
      <c r="AR176" s="368"/>
      <c r="AS176" s="369"/>
      <c r="AT176" s="369"/>
      <c r="AU176" s="369"/>
      <c r="AV176" s="369"/>
      <c r="AW176" s="369"/>
      <c r="AX176" s="369"/>
      <c r="AY176" s="369"/>
      <c r="AZ176" s="369"/>
      <c r="BA176" s="369"/>
      <c r="BB176" s="369"/>
      <c r="BC176" s="370"/>
      <c r="BD176" s="369"/>
      <c r="BE176" s="369"/>
      <c r="BF176" s="369"/>
      <c r="BG176" s="369"/>
      <c r="BH176" s="73"/>
      <c r="BI176" s="369"/>
      <c r="BJ176" s="369"/>
      <c r="BK176" s="369"/>
      <c r="BL176" s="369"/>
      <c r="BM176" s="369"/>
      <c r="BN176" s="369"/>
      <c r="BO176" s="371"/>
    </row>
    <row r="177" s="385" customFormat="true" ht="17.25" hidden="false" customHeight="false" outlineLevel="0" collapsed="false">
      <c r="B177" s="357"/>
      <c r="C177" s="357"/>
      <c r="D177" s="357"/>
      <c r="E177" s="357"/>
      <c r="F177" s="357"/>
      <c r="I177" s="358"/>
      <c r="K177" s="1"/>
      <c r="M177" s="359"/>
      <c r="N177" s="360"/>
      <c r="O177" s="18"/>
      <c r="P177" s="361"/>
      <c r="Q177" s="360"/>
      <c r="R177" s="1"/>
      <c r="S177" s="362"/>
      <c r="T177" s="1"/>
      <c r="U177" s="362"/>
      <c r="V177" s="1"/>
      <c r="W177" s="362"/>
      <c r="X177" s="1"/>
      <c r="Y177" s="362"/>
      <c r="Z177" s="1"/>
      <c r="AA177" s="1"/>
      <c r="AB177" s="1"/>
      <c r="AC177" s="1"/>
      <c r="AD177" s="360"/>
      <c r="AE177" s="363"/>
      <c r="AF177" s="364"/>
      <c r="AG177" s="365"/>
      <c r="AH177" s="365"/>
      <c r="AI177" s="366"/>
      <c r="AJ177" s="367"/>
      <c r="AK177" s="368"/>
      <c r="AL177" s="368"/>
      <c r="AM177" s="368"/>
      <c r="AN177" s="368"/>
      <c r="AO177" s="368"/>
      <c r="AP177" s="368"/>
      <c r="AQ177" s="369"/>
      <c r="AR177" s="368"/>
      <c r="AS177" s="369"/>
      <c r="AT177" s="369"/>
      <c r="AU177" s="369"/>
      <c r="AV177" s="369"/>
      <c r="AW177" s="369"/>
      <c r="AX177" s="369"/>
      <c r="AY177" s="369"/>
      <c r="AZ177" s="369"/>
      <c r="BA177" s="369"/>
      <c r="BB177" s="369"/>
      <c r="BC177" s="370"/>
      <c r="BD177" s="369"/>
      <c r="BE177" s="369"/>
      <c r="BF177" s="369"/>
      <c r="BG177" s="369"/>
      <c r="BH177" s="73"/>
      <c r="BI177" s="369"/>
      <c r="BJ177" s="369"/>
      <c r="BK177" s="369"/>
      <c r="BL177" s="369"/>
      <c r="BM177" s="369"/>
      <c r="BN177" s="369"/>
      <c r="BO177" s="371"/>
    </row>
    <row r="178" s="385" customFormat="true" ht="17.25" hidden="false" customHeight="false" outlineLevel="0" collapsed="false">
      <c r="B178" s="357"/>
      <c r="C178" s="357"/>
      <c r="D178" s="357"/>
      <c r="E178" s="357"/>
      <c r="F178" s="357"/>
      <c r="I178" s="358"/>
      <c r="K178" s="1"/>
      <c r="M178" s="359"/>
      <c r="N178" s="360"/>
      <c r="O178" s="18"/>
      <c r="P178" s="361"/>
      <c r="Q178" s="360"/>
      <c r="R178" s="1"/>
      <c r="S178" s="362"/>
      <c r="T178" s="1"/>
      <c r="U178" s="362"/>
      <c r="V178" s="1"/>
      <c r="W178" s="362"/>
      <c r="X178" s="1"/>
      <c r="Y178" s="362"/>
      <c r="Z178" s="1"/>
      <c r="AA178" s="1"/>
      <c r="AB178" s="1"/>
      <c r="AC178" s="1"/>
      <c r="AD178" s="360"/>
      <c r="AE178" s="363"/>
      <c r="AF178" s="364"/>
      <c r="AG178" s="365"/>
      <c r="AH178" s="365"/>
      <c r="AI178" s="366"/>
      <c r="AJ178" s="367"/>
      <c r="AK178" s="368"/>
      <c r="AL178" s="368"/>
      <c r="AM178" s="368"/>
      <c r="AN178" s="368"/>
      <c r="AO178" s="368"/>
      <c r="AP178" s="368"/>
      <c r="AQ178" s="369"/>
      <c r="AR178" s="368"/>
      <c r="AS178" s="369"/>
      <c r="AT178" s="369"/>
      <c r="AU178" s="369"/>
      <c r="AV178" s="369"/>
      <c r="AW178" s="369"/>
      <c r="AX178" s="369"/>
      <c r="AY178" s="369"/>
      <c r="AZ178" s="369"/>
      <c r="BA178" s="369"/>
      <c r="BB178" s="369"/>
      <c r="BC178" s="370"/>
      <c r="BD178" s="369"/>
      <c r="BE178" s="369"/>
      <c r="BF178" s="369"/>
      <c r="BG178" s="369"/>
      <c r="BH178" s="73"/>
      <c r="BI178" s="369"/>
      <c r="BJ178" s="369"/>
      <c r="BK178" s="369"/>
      <c r="BL178" s="369"/>
      <c r="BM178" s="369"/>
      <c r="BN178" s="369"/>
      <c r="BO178" s="371"/>
    </row>
    <row r="179" s="385" customFormat="true" ht="17.25" hidden="false" customHeight="false" outlineLevel="0" collapsed="false">
      <c r="B179" s="357"/>
      <c r="C179" s="357"/>
      <c r="D179" s="357"/>
      <c r="E179" s="357"/>
      <c r="F179" s="357"/>
      <c r="I179" s="358"/>
      <c r="K179" s="1"/>
      <c r="M179" s="359"/>
      <c r="N179" s="360"/>
      <c r="O179" s="18"/>
      <c r="P179" s="361"/>
      <c r="Q179" s="360"/>
      <c r="R179" s="1"/>
      <c r="S179" s="362"/>
      <c r="T179" s="1"/>
      <c r="U179" s="362"/>
      <c r="V179" s="1"/>
      <c r="W179" s="362"/>
      <c r="X179" s="1"/>
      <c r="Y179" s="362"/>
      <c r="Z179" s="1"/>
      <c r="AA179" s="1"/>
      <c r="AB179" s="1"/>
      <c r="AC179" s="1"/>
      <c r="AD179" s="360"/>
      <c r="AE179" s="363"/>
      <c r="AF179" s="364"/>
      <c r="AG179" s="365"/>
      <c r="AH179" s="365"/>
      <c r="AI179" s="366"/>
      <c r="AJ179" s="367"/>
      <c r="AK179" s="368"/>
      <c r="AL179" s="368"/>
      <c r="AM179" s="368"/>
      <c r="AN179" s="368"/>
      <c r="AO179" s="368"/>
      <c r="AP179" s="368"/>
      <c r="AQ179" s="369"/>
      <c r="AR179" s="368"/>
      <c r="AS179" s="369"/>
      <c r="AT179" s="369"/>
      <c r="AU179" s="369"/>
      <c r="AV179" s="369"/>
      <c r="AW179" s="369"/>
      <c r="AX179" s="369"/>
      <c r="AY179" s="369"/>
      <c r="AZ179" s="369"/>
      <c r="BA179" s="369"/>
      <c r="BB179" s="369"/>
      <c r="BC179" s="370"/>
      <c r="BD179" s="369"/>
      <c r="BE179" s="369"/>
      <c r="BF179" s="369"/>
      <c r="BG179" s="369"/>
      <c r="BH179" s="73"/>
      <c r="BI179" s="369"/>
      <c r="BJ179" s="369"/>
      <c r="BK179" s="369"/>
      <c r="BL179" s="369"/>
      <c r="BM179" s="369"/>
      <c r="BN179" s="369"/>
      <c r="BO179" s="371"/>
    </row>
    <row r="180" s="385" customFormat="true" ht="17.25" hidden="false" customHeight="false" outlineLevel="0" collapsed="false">
      <c r="B180" s="357"/>
      <c r="C180" s="357"/>
      <c r="D180" s="357"/>
      <c r="E180" s="357"/>
      <c r="F180" s="357"/>
      <c r="I180" s="358"/>
      <c r="K180" s="1"/>
      <c r="M180" s="359"/>
      <c r="N180" s="360"/>
      <c r="O180" s="18"/>
      <c r="P180" s="361"/>
      <c r="Q180" s="360"/>
      <c r="R180" s="1"/>
      <c r="S180" s="362"/>
      <c r="T180" s="1"/>
      <c r="U180" s="362"/>
      <c r="V180" s="1"/>
      <c r="W180" s="362"/>
      <c r="X180" s="1"/>
      <c r="Y180" s="362"/>
      <c r="Z180" s="1"/>
      <c r="AA180" s="1"/>
      <c r="AB180" s="1"/>
      <c r="AC180" s="1"/>
      <c r="AD180" s="360"/>
      <c r="AE180" s="363"/>
      <c r="AF180" s="364"/>
      <c r="AG180" s="365"/>
      <c r="AH180" s="365"/>
      <c r="AI180" s="366"/>
      <c r="AJ180" s="367"/>
      <c r="AK180" s="368"/>
      <c r="AL180" s="368"/>
      <c r="AM180" s="368"/>
      <c r="AN180" s="368"/>
      <c r="AO180" s="368"/>
      <c r="AP180" s="368"/>
      <c r="AQ180" s="369"/>
      <c r="AR180" s="368"/>
      <c r="AS180" s="369"/>
      <c r="AT180" s="369"/>
      <c r="AU180" s="369"/>
      <c r="AV180" s="369"/>
      <c r="AW180" s="369"/>
      <c r="AX180" s="369"/>
      <c r="AY180" s="369"/>
      <c r="AZ180" s="369"/>
      <c r="BA180" s="369"/>
      <c r="BB180" s="369"/>
      <c r="BC180" s="370"/>
      <c r="BD180" s="369"/>
      <c r="BE180" s="369"/>
      <c r="BF180" s="369"/>
      <c r="BG180" s="369"/>
      <c r="BH180" s="73"/>
      <c r="BI180" s="369"/>
      <c r="BJ180" s="369"/>
      <c r="BK180" s="369"/>
      <c r="BL180" s="369"/>
      <c r="BM180" s="369"/>
      <c r="BN180" s="369"/>
      <c r="BO180" s="371"/>
    </row>
    <row r="181" s="385" customFormat="true" ht="17.25" hidden="false" customHeight="false" outlineLevel="0" collapsed="false">
      <c r="B181" s="357"/>
      <c r="C181" s="357"/>
      <c r="D181" s="357"/>
      <c r="E181" s="357"/>
      <c r="F181" s="357"/>
      <c r="I181" s="358"/>
      <c r="K181" s="1"/>
      <c r="M181" s="359"/>
      <c r="N181" s="360"/>
      <c r="O181" s="18"/>
      <c r="P181" s="361"/>
      <c r="Q181" s="360"/>
      <c r="R181" s="1"/>
      <c r="S181" s="362"/>
      <c r="T181" s="1"/>
      <c r="U181" s="362"/>
      <c r="V181" s="1"/>
      <c r="W181" s="362"/>
      <c r="X181" s="1"/>
      <c r="Y181" s="362"/>
      <c r="Z181" s="1"/>
      <c r="AA181" s="1"/>
      <c r="AB181" s="1"/>
      <c r="AC181" s="1"/>
      <c r="AD181" s="360"/>
      <c r="AE181" s="363"/>
      <c r="AF181" s="364"/>
      <c r="AG181" s="365"/>
      <c r="AH181" s="365"/>
      <c r="AI181" s="366"/>
      <c r="AJ181" s="367"/>
      <c r="AK181" s="368"/>
      <c r="AL181" s="368"/>
      <c r="AM181" s="368"/>
      <c r="AN181" s="368"/>
      <c r="AO181" s="368"/>
      <c r="AP181" s="368"/>
      <c r="AQ181" s="369"/>
      <c r="AR181" s="368"/>
      <c r="AS181" s="369"/>
      <c r="AT181" s="369"/>
      <c r="AU181" s="369"/>
      <c r="AV181" s="369"/>
      <c r="AW181" s="369"/>
      <c r="AX181" s="369"/>
      <c r="AY181" s="369"/>
      <c r="AZ181" s="369"/>
      <c r="BA181" s="369"/>
      <c r="BB181" s="369"/>
      <c r="BC181" s="370"/>
      <c r="BD181" s="369"/>
      <c r="BE181" s="369"/>
      <c r="BF181" s="369"/>
      <c r="BG181" s="369"/>
      <c r="BH181" s="73"/>
      <c r="BI181" s="369"/>
      <c r="BJ181" s="369"/>
      <c r="BK181" s="369"/>
      <c r="BL181" s="369"/>
      <c r="BM181" s="369"/>
      <c r="BN181" s="369"/>
      <c r="BO181" s="371"/>
    </row>
    <row r="182" s="385" customFormat="true" ht="17.25" hidden="false" customHeight="false" outlineLevel="0" collapsed="false">
      <c r="B182" s="357"/>
      <c r="C182" s="357"/>
      <c r="D182" s="357"/>
      <c r="E182" s="357"/>
      <c r="F182" s="357"/>
      <c r="I182" s="358"/>
      <c r="K182" s="1"/>
      <c r="M182" s="359"/>
      <c r="N182" s="360"/>
      <c r="O182" s="18"/>
      <c r="P182" s="361"/>
      <c r="Q182" s="360"/>
      <c r="R182" s="1"/>
      <c r="S182" s="362"/>
      <c r="T182" s="1"/>
      <c r="U182" s="362"/>
      <c r="V182" s="1"/>
      <c r="W182" s="362"/>
      <c r="X182" s="1"/>
      <c r="Y182" s="362"/>
      <c r="Z182" s="1"/>
      <c r="AA182" s="1"/>
      <c r="AB182" s="1"/>
      <c r="AC182" s="1"/>
      <c r="AD182" s="360"/>
      <c r="AE182" s="363"/>
      <c r="AF182" s="364"/>
      <c r="AG182" s="365"/>
      <c r="AH182" s="365"/>
      <c r="AI182" s="366"/>
      <c r="AJ182" s="367"/>
      <c r="AK182" s="368"/>
      <c r="AL182" s="368"/>
      <c r="AM182" s="368"/>
      <c r="AN182" s="368"/>
      <c r="AO182" s="368"/>
      <c r="AP182" s="368"/>
      <c r="AQ182" s="369"/>
      <c r="AR182" s="368"/>
      <c r="AS182" s="369"/>
      <c r="AT182" s="369"/>
      <c r="AU182" s="369"/>
      <c r="AV182" s="369"/>
      <c r="AW182" s="369"/>
      <c r="AX182" s="369"/>
      <c r="AY182" s="369"/>
      <c r="AZ182" s="369"/>
      <c r="BA182" s="369"/>
      <c r="BB182" s="369"/>
      <c r="BC182" s="370"/>
      <c r="BD182" s="369"/>
      <c r="BE182" s="369"/>
      <c r="BF182" s="369"/>
      <c r="BG182" s="369"/>
      <c r="BH182" s="73"/>
      <c r="BI182" s="369"/>
      <c r="BJ182" s="369"/>
      <c r="BK182" s="369"/>
      <c r="BL182" s="369"/>
      <c r="BM182" s="369"/>
      <c r="BN182" s="369"/>
      <c r="BO182" s="371"/>
    </row>
    <row r="183" s="385" customFormat="true" ht="17.25" hidden="false" customHeight="false" outlineLevel="0" collapsed="false">
      <c r="B183" s="357"/>
      <c r="C183" s="357"/>
      <c r="D183" s="357"/>
      <c r="E183" s="357"/>
      <c r="F183" s="357"/>
      <c r="I183" s="358"/>
      <c r="K183" s="1"/>
      <c r="M183" s="359"/>
      <c r="N183" s="360"/>
      <c r="O183" s="18"/>
      <c r="P183" s="361"/>
      <c r="Q183" s="360"/>
      <c r="R183" s="1"/>
      <c r="S183" s="362"/>
      <c r="T183" s="1"/>
      <c r="U183" s="362"/>
      <c r="V183" s="1"/>
      <c r="W183" s="362"/>
      <c r="X183" s="1"/>
      <c r="Y183" s="362"/>
      <c r="Z183" s="1"/>
      <c r="AA183" s="1"/>
      <c r="AB183" s="1"/>
      <c r="AC183" s="1"/>
      <c r="AD183" s="360"/>
      <c r="AE183" s="363"/>
      <c r="AF183" s="364"/>
      <c r="AG183" s="365"/>
      <c r="AH183" s="365"/>
      <c r="AI183" s="366"/>
      <c r="AJ183" s="367"/>
      <c r="AK183" s="368"/>
      <c r="AL183" s="368"/>
      <c r="AM183" s="368"/>
      <c r="AN183" s="368"/>
      <c r="AO183" s="368"/>
      <c r="AP183" s="368"/>
      <c r="AQ183" s="369"/>
      <c r="AR183" s="368"/>
      <c r="AS183" s="369"/>
      <c r="AT183" s="369"/>
      <c r="AU183" s="369"/>
      <c r="AV183" s="369"/>
      <c r="AW183" s="369"/>
      <c r="AX183" s="369"/>
      <c r="AY183" s="369"/>
      <c r="AZ183" s="369"/>
      <c r="BA183" s="369"/>
      <c r="BB183" s="369"/>
      <c r="BC183" s="370"/>
      <c r="BD183" s="369"/>
      <c r="BE183" s="369"/>
      <c r="BF183" s="369"/>
      <c r="BG183" s="369"/>
      <c r="BH183" s="73"/>
      <c r="BI183" s="369"/>
      <c r="BJ183" s="369"/>
      <c r="BK183" s="369"/>
      <c r="BL183" s="369"/>
      <c r="BM183" s="369"/>
      <c r="BN183" s="369"/>
      <c r="BO183" s="371"/>
    </row>
    <row r="184" s="385" customFormat="true" ht="17.25" hidden="false" customHeight="false" outlineLevel="0" collapsed="false">
      <c r="B184" s="357"/>
      <c r="C184" s="357"/>
      <c r="D184" s="357"/>
      <c r="E184" s="357"/>
      <c r="F184" s="357"/>
      <c r="I184" s="358"/>
      <c r="K184" s="1"/>
      <c r="M184" s="359"/>
      <c r="N184" s="360"/>
      <c r="O184" s="18"/>
      <c r="P184" s="361"/>
      <c r="Q184" s="360"/>
      <c r="R184" s="1"/>
      <c r="S184" s="362"/>
      <c r="T184" s="1"/>
      <c r="U184" s="362"/>
      <c r="V184" s="1"/>
      <c r="W184" s="362"/>
      <c r="X184" s="1"/>
      <c r="Y184" s="362"/>
      <c r="Z184" s="1"/>
      <c r="AA184" s="1"/>
      <c r="AB184" s="1"/>
      <c r="AC184" s="1"/>
      <c r="AD184" s="360"/>
      <c r="AE184" s="363"/>
      <c r="AF184" s="364"/>
      <c r="AG184" s="365"/>
      <c r="AH184" s="365"/>
      <c r="AI184" s="366"/>
      <c r="AJ184" s="367"/>
      <c r="AK184" s="368"/>
      <c r="AL184" s="368"/>
      <c r="AM184" s="368"/>
      <c r="AN184" s="368"/>
      <c r="AO184" s="368"/>
      <c r="AP184" s="368"/>
      <c r="AQ184" s="369"/>
      <c r="AR184" s="368"/>
      <c r="AS184" s="369"/>
      <c r="AT184" s="369"/>
      <c r="AU184" s="369"/>
      <c r="AV184" s="369"/>
      <c r="AW184" s="369"/>
      <c r="AX184" s="369"/>
      <c r="AY184" s="369"/>
      <c r="AZ184" s="369"/>
      <c r="BA184" s="369"/>
      <c r="BB184" s="369"/>
      <c r="BC184" s="370"/>
      <c r="BD184" s="369"/>
      <c r="BE184" s="369"/>
      <c r="BF184" s="369"/>
      <c r="BG184" s="369"/>
      <c r="BH184" s="73"/>
      <c r="BI184" s="369"/>
      <c r="BJ184" s="369"/>
      <c r="BK184" s="369"/>
      <c r="BL184" s="369"/>
      <c r="BM184" s="369"/>
      <c r="BN184" s="369"/>
      <c r="BO184" s="371"/>
    </row>
    <row r="185" s="385" customFormat="true" ht="17.25" hidden="false" customHeight="false" outlineLevel="0" collapsed="false">
      <c r="B185" s="357"/>
      <c r="C185" s="357"/>
      <c r="D185" s="357"/>
      <c r="E185" s="357"/>
      <c r="F185" s="357"/>
      <c r="I185" s="358"/>
      <c r="K185" s="1"/>
      <c r="M185" s="359"/>
      <c r="N185" s="360"/>
      <c r="O185" s="18"/>
      <c r="P185" s="361"/>
      <c r="Q185" s="360"/>
      <c r="R185" s="1"/>
      <c r="S185" s="362"/>
      <c r="T185" s="1"/>
      <c r="U185" s="362"/>
      <c r="V185" s="1"/>
      <c r="W185" s="362"/>
      <c r="X185" s="1"/>
      <c r="Y185" s="362"/>
      <c r="Z185" s="1"/>
      <c r="AA185" s="1"/>
      <c r="AB185" s="1"/>
      <c r="AC185" s="1"/>
      <c r="AD185" s="360"/>
      <c r="AE185" s="363"/>
      <c r="AF185" s="364"/>
      <c r="AG185" s="365"/>
      <c r="AH185" s="365"/>
      <c r="AI185" s="366"/>
      <c r="AJ185" s="367"/>
      <c r="AK185" s="368"/>
      <c r="AL185" s="368"/>
      <c r="AM185" s="368"/>
      <c r="AN185" s="368"/>
      <c r="AO185" s="368"/>
      <c r="AP185" s="368"/>
      <c r="AQ185" s="369"/>
      <c r="AR185" s="368"/>
      <c r="AS185" s="369"/>
      <c r="AT185" s="369"/>
      <c r="AU185" s="369"/>
      <c r="AV185" s="369"/>
      <c r="AW185" s="369"/>
      <c r="AX185" s="369"/>
      <c r="AY185" s="369"/>
      <c r="AZ185" s="369"/>
      <c r="BA185" s="369"/>
      <c r="BB185" s="369"/>
      <c r="BC185" s="370"/>
      <c r="BD185" s="369"/>
      <c r="BE185" s="369"/>
      <c r="BF185" s="369"/>
      <c r="BG185" s="369"/>
      <c r="BH185" s="73"/>
      <c r="BI185" s="369"/>
      <c r="BJ185" s="369"/>
      <c r="BK185" s="369"/>
      <c r="BL185" s="369"/>
      <c r="BM185" s="369"/>
      <c r="BN185" s="369"/>
      <c r="BO185" s="371"/>
    </row>
    <row r="186" s="385" customFormat="true" ht="17.25" hidden="false" customHeight="false" outlineLevel="0" collapsed="false">
      <c r="B186" s="357"/>
      <c r="C186" s="357"/>
      <c r="D186" s="357"/>
      <c r="E186" s="357"/>
      <c r="F186" s="357"/>
      <c r="I186" s="358"/>
      <c r="K186" s="1"/>
      <c r="M186" s="359"/>
      <c r="N186" s="360"/>
      <c r="O186" s="18"/>
      <c r="P186" s="361"/>
      <c r="Q186" s="360"/>
      <c r="R186" s="1"/>
      <c r="S186" s="362"/>
      <c r="T186" s="1"/>
      <c r="U186" s="362"/>
      <c r="V186" s="1"/>
      <c r="W186" s="362"/>
      <c r="X186" s="1"/>
      <c r="Y186" s="362"/>
      <c r="Z186" s="1"/>
      <c r="AA186" s="1"/>
      <c r="AB186" s="1"/>
      <c r="AC186" s="1"/>
      <c r="AD186" s="360"/>
      <c r="AE186" s="363"/>
      <c r="AF186" s="364"/>
      <c r="AG186" s="365"/>
      <c r="AH186" s="365"/>
      <c r="AI186" s="366"/>
      <c r="AJ186" s="367"/>
      <c r="AK186" s="368"/>
      <c r="AL186" s="368"/>
      <c r="AM186" s="368"/>
      <c r="AN186" s="368"/>
      <c r="AO186" s="368"/>
      <c r="AP186" s="368"/>
      <c r="AQ186" s="369"/>
      <c r="AR186" s="368"/>
      <c r="AS186" s="369"/>
      <c r="AT186" s="369"/>
      <c r="AU186" s="369"/>
      <c r="AV186" s="369"/>
      <c r="AW186" s="369"/>
      <c r="AX186" s="369"/>
      <c r="AY186" s="369"/>
      <c r="AZ186" s="369"/>
      <c r="BA186" s="369"/>
      <c r="BB186" s="369"/>
      <c r="BC186" s="370"/>
      <c r="BD186" s="369"/>
      <c r="BE186" s="369"/>
      <c r="BF186" s="369"/>
      <c r="BG186" s="369"/>
      <c r="BH186" s="73"/>
      <c r="BI186" s="369"/>
      <c r="BJ186" s="369"/>
      <c r="BK186" s="369"/>
      <c r="BL186" s="369"/>
      <c r="BM186" s="369"/>
      <c r="BN186" s="369"/>
      <c r="BO186" s="371"/>
    </row>
    <row r="187" s="385" customFormat="true" ht="17.25" hidden="false" customHeight="false" outlineLevel="0" collapsed="false">
      <c r="B187" s="357"/>
      <c r="C187" s="357"/>
      <c r="D187" s="357"/>
      <c r="E187" s="357"/>
      <c r="F187" s="357"/>
      <c r="I187" s="358"/>
      <c r="K187" s="1"/>
      <c r="M187" s="359"/>
      <c r="N187" s="360"/>
      <c r="O187" s="18"/>
      <c r="P187" s="361"/>
      <c r="Q187" s="360"/>
      <c r="R187" s="1"/>
      <c r="S187" s="362"/>
      <c r="T187" s="1"/>
      <c r="U187" s="362"/>
      <c r="V187" s="1"/>
      <c r="W187" s="362"/>
      <c r="X187" s="1"/>
      <c r="Y187" s="362"/>
      <c r="Z187" s="1"/>
      <c r="AA187" s="1"/>
      <c r="AB187" s="1"/>
      <c r="AC187" s="1"/>
      <c r="AD187" s="360"/>
      <c r="AE187" s="363"/>
      <c r="AF187" s="364"/>
      <c r="AG187" s="365"/>
      <c r="AH187" s="365"/>
      <c r="AI187" s="366"/>
      <c r="AJ187" s="367"/>
      <c r="AK187" s="368"/>
      <c r="AL187" s="368"/>
      <c r="AM187" s="368"/>
      <c r="AN187" s="368"/>
      <c r="AO187" s="368"/>
      <c r="AP187" s="368"/>
      <c r="AQ187" s="369"/>
      <c r="AR187" s="368"/>
      <c r="AS187" s="369"/>
      <c r="AT187" s="369"/>
      <c r="AU187" s="369"/>
      <c r="AV187" s="369"/>
      <c r="AW187" s="369"/>
      <c r="AX187" s="369"/>
      <c r="AY187" s="369"/>
      <c r="AZ187" s="369"/>
      <c r="BA187" s="369"/>
      <c r="BB187" s="369"/>
      <c r="BC187" s="370"/>
      <c r="BD187" s="369"/>
      <c r="BE187" s="369"/>
      <c r="BF187" s="369"/>
      <c r="BG187" s="369"/>
      <c r="BH187" s="73"/>
      <c r="BI187" s="369"/>
      <c r="BJ187" s="369"/>
      <c r="BK187" s="369"/>
      <c r="BL187" s="369"/>
      <c r="BM187" s="369"/>
      <c r="BN187" s="369"/>
      <c r="BO187" s="371"/>
    </row>
    <row r="188" s="385" customFormat="true" ht="17.25" hidden="false" customHeight="false" outlineLevel="0" collapsed="false">
      <c r="B188" s="357"/>
      <c r="C188" s="357"/>
      <c r="D188" s="357"/>
      <c r="E188" s="357"/>
      <c r="F188" s="357"/>
      <c r="I188" s="358"/>
      <c r="K188" s="1"/>
      <c r="M188" s="359"/>
      <c r="N188" s="360"/>
      <c r="O188" s="18"/>
      <c r="P188" s="361"/>
      <c r="Q188" s="360"/>
      <c r="R188" s="1"/>
      <c r="S188" s="362"/>
      <c r="T188" s="1"/>
      <c r="U188" s="362"/>
      <c r="V188" s="1"/>
      <c r="W188" s="362"/>
      <c r="X188" s="1"/>
      <c r="Y188" s="362"/>
      <c r="Z188" s="1"/>
      <c r="AA188" s="1"/>
      <c r="AB188" s="1"/>
      <c r="AC188" s="1"/>
      <c r="AD188" s="360"/>
      <c r="AE188" s="363"/>
      <c r="AF188" s="364"/>
      <c r="AG188" s="365"/>
      <c r="AH188" s="365"/>
      <c r="AI188" s="366"/>
      <c r="AJ188" s="367"/>
      <c r="AK188" s="368"/>
      <c r="AL188" s="368"/>
      <c r="AM188" s="368"/>
      <c r="AN188" s="368"/>
      <c r="AO188" s="368"/>
      <c r="AP188" s="368"/>
      <c r="AQ188" s="369"/>
      <c r="AR188" s="368"/>
      <c r="AS188" s="369"/>
      <c r="AT188" s="369"/>
      <c r="AU188" s="369"/>
      <c r="AV188" s="369"/>
      <c r="AW188" s="369"/>
      <c r="AX188" s="369"/>
      <c r="AY188" s="369"/>
      <c r="AZ188" s="369"/>
      <c r="BA188" s="369"/>
      <c r="BB188" s="369"/>
      <c r="BC188" s="370"/>
      <c r="BD188" s="369"/>
      <c r="BE188" s="369"/>
      <c r="BF188" s="369"/>
      <c r="BG188" s="369"/>
      <c r="BH188" s="73"/>
      <c r="BI188" s="369"/>
      <c r="BJ188" s="369"/>
      <c r="BK188" s="369"/>
      <c r="BL188" s="369"/>
      <c r="BM188" s="369"/>
      <c r="BN188" s="369"/>
      <c r="BO188" s="371"/>
    </row>
    <row r="189" s="385" customFormat="true" ht="17.25" hidden="false" customHeight="false" outlineLevel="0" collapsed="false">
      <c r="B189" s="357"/>
      <c r="C189" s="357"/>
      <c r="D189" s="357"/>
      <c r="E189" s="357"/>
      <c r="F189" s="357"/>
      <c r="I189" s="358"/>
      <c r="K189" s="1"/>
      <c r="M189" s="359"/>
      <c r="N189" s="360"/>
      <c r="O189" s="18"/>
      <c r="P189" s="361"/>
      <c r="Q189" s="360"/>
      <c r="R189" s="1"/>
      <c r="S189" s="362"/>
      <c r="T189" s="1"/>
      <c r="U189" s="362"/>
      <c r="V189" s="1"/>
      <c r="W189" s="362"/>
      <c r="X189" s="1"/>
      <c r="Y189" s="362"/>
      <c r="Z189" s="1"/>
      <c r="AA189" s="1"/>
      <c r="AB189" s="1"/>
      <c r="AC189" s="1"/>
      <c r="AD189" s="360"/>
      <c r="AE189" s="363"/>
      <c r="AF189" s="364"/>
      <c r="AG189" s="365"/>
      <c r="AH189" s="365"/>
      <c r="AI189" s="366"/>
      <c r="AJ189" s="367"/>
      <c r="AK189" s="368"/>
      <c r="AL189" s="368"/>
      <c r="AM189" s="368"/>
      <c r="AN189" s="368"/>
      <c r="AO189" s="368"/>
      <c r="AP189" s="368"/>
      <c r="AQ189" s="369"/>
      <c r="AR189" s="368"/>
      <c r="AS189" s="369"/>
      <c r="AT189" s="369"/>
      <c r="AU189" s="369"/>
      <c r="AV189" s="369"/>
      <c r="AW189" s="369"/>
      <c r="AX189" s="369"/>
      <c r="AY189" s="369"/>
      <c r="AZ189" s="369"/>
      <c r="BA189" s="369"/>
      <c r="BB189" s="369"/>
      <c r="BC189" s="370"/>
      <c r="BD189" s="369"/>
      <c r="BE189" s="369"/>
      <c r="BF189" s="369"/>
      <c r="BG189" s="369"/>
      <c r="BH189" s="73"/>
      <c r="BI189" s="369"/>
      <c r="BJ189" s="369"/>
      <c r="BK189" s="369"/>
      <c r="BL189" s="369"/>
      <c r="BM189" s="369"/>
      <c r="BN189" s="369"/>
      <c r="BO189" s="371"/>
    </row>
    <row r="190" s="385" customFormat="true" ht="17.25" hidden="false" customHeight="false" outlineLevel="0" collapsed="false">
      <c r="B190" s="357"/>
      <c r="C190" s="357"/>
      <c r="D190" s="357"/>
      <c r="E190" s="357"/>
      <c r="F190" s="357"/>
      <c r="I190" s="358"/>
      <c r="K190" s="1"/>
      <c r="M190" s="359"/>
      <c r="N190" s="360"/>
      <c r="O190" s="18"/>
      <c r="P190" s="361"/>
      <c r="Q190" s="360"/>
      <c r="R190" s="1"/>
      <c r="S190" s="362"/>
      <c r="T190" s="1"/>
      <c r="U190" s="362"/>
      <c r="V190" s="1"/>
      <c r="W190" s="362"/>
      <c r="X190" s="1"/>
      <c r="Y190" s="362"/>
      <c r="Z190" s="1"/>
      <c r="AA190" s="1"/>
      <c r="AB190" s="1"/>
      <c r="AC190" s="1"/>
      <c r="AD190" s="360"/>
      <c r="AE190" s="363"/>
      <c r="AF190" s="364"/>
      <c r="AG190" s="365"/>
      <c r="AH190" s="365"/>
      <c r="AI190" s="366"/>
      <c r="AJ190" s="367"/>
      <c r="AK190" s="368"/>
      <c r="AL190" s="368"/>
      <c r="AM190" s="368"/>
      <c r="AN190" s="368"/>
      <c r="AO190" s="368"/>
      <c r="AP190" s="368"/>
      <c r="AQ190" s="369"/>
      <c r="AR190" s="368"/>
      <c r="AS190" s="369"/>
      <c r="AT190" s="369"/>
      <c r="AU190" s="369"/>
      <c r="AV190" s="369"/>
      <c r="AW190" s="369"/>
      <c r="AX190" s="369"/>
      <c r="AY190" s="369"/>
      <c r="AZ190" s="369"/>
      <c r="BA190" s="369"/>
      <c r="BB190" s="369"/>
      <c r="BC190" s="370"/>
      <c r="BD190" s="369"/>
      <c r="BE190" s="369"/>
      <c r="BF190" s="369"/>
      <c r="BG190" s="369"/>
      <c r="BH190" s="73"/>
      <c r="BI190" s="369"/>
      <c r="BJ190" s="369"/>
      <c r="BK190" s="369"/>
      <c r="BL190" s="369"/>
      <c r="BM190" s="369"/>
      <c r="BN190" s="369"/>
      <c r="BO190" s="371"/>
    </row>
    <row r="191" s="385" customFormat="true" ht="17.25" hidden="false" customHeight="false" outlineLevel="0" collapsed="false">
      <c r="B191" s="357"/>
      <c r="C191" s="357"/>
      <c r="D191" s="357"/>
      <c r="E191" s="357"/>
      <c r="F191" s="357"/>
      <c r="I191" s="358"/>
      <c r="K191" s="1"/>
      <c r="M191" s="359"/>
      <c r="N191" s="360"/>
      <c r="O191" s="18"/>
      <c r="P191" s="361"/>
      <c r="Q191" s="360"/>
      <c r="R191" s="1"/>
      <c r="S191" s="362"/>
      <c r="T191" s="1"/>
      <c r="U191" s="362"/>
      <c r="V191" s="1"/>
      <c r="W191" s="362"/>
      <c r="X191" s="1"/>
      <c r="Y191" s="362"/>
      <c r="Z191" s="1"/>
      <c r="AA191" s="1"/>
      <c r="AB191" s="1"/>
      <c r="AC191" s="1"/>
      <c r="AD191" s="360"/>
      <c r="AE191" s="363"/>
      <c r="AF191" s="364"/>
      <c r="AG191" s="365"/>
      <c r="AH191" s="365"/>
      <c r="AI191" s="366"/>
      <c r="AJ191" s="367"/>
      <c r="AK191" s="368"/>
      <c r="AL191" s="368"/>
      <c r="AM191" s="368"/>
      <c r="AN191" s="368"/>
      <c r="AO191" s="368"/>
      <c r="AP191" s="368"/>
      <c r="AQ191" s="369"/>
      <c r="AR191" s="368"/>
      <c r="AS191" s="369"/>
      <c r="AT191" s="369"/>
      <c r="AU191" s="369"/>
      <c r="AV191" s="369"/>
      <c r="AW191" s="369"/>
      <c r="AX191" s="369"/>
      <c r="AY191" s="369"/>
      <c r="AZ191" s="369"/>
      <c r="BA191" s="369"/>
      <c r="BB191" s="369"/>
      <c r="BC191" s="370"/>
      <c r="BD191" s="369"/>
      <c r="BE191" s="369"/>
      <c r="BF191" s="369"/>
      <c r="BG191" s="369"/>
      <c r="BH191" s="73"/>
      <c r="BI191" s="369"/>
      <c r="BJ191" s="369"/>
      <c r="BK191" s="369"/>
      <c r="BL191" s="369"/>
      <c r="BM191" s="369"/>
      <c r="BN191" s="369"/>
      <c r="BO191" s="371"/>
    </row>
    <row r="192" s="385" customFormat="true" ht="17.25" hidden="false" customHeight="false" outlineLevel="0" collapsed="false">
      <c r="B192" s="357"/>
      <c r="C192" s="357"/>
      <c r="D192" s="357"/>
      <c r="E192" s="357"/>
      <c r="F192" s="357"/>
      <c r="I192" s="358"/>
      <c r="K192" s="1"/>
      <c r="M192" s="359"/>
      <c r="N192" s="360"/>
      <c r="O192" s="18"/>
      <c r="P192" s="361"/>
      <c r="Q192" s="360"/>
      <c r="R192" s="1"/>
      <c r="S192" s="362"/>
      <c r="T192" s="1"/>
      <c r="U192" s="362"/>
      <c r="V192" s="1"/>
      <c r="W192" s="362"/>
      <c r="X192" s="1"/>
      <c r="Y192" s="362"/>
      <c r="Z192" s="1"/>
      <c r="AA192" s="1"/>
      <c r="AB192" s="1"/>
      <c r="AC192" s="1"/>
      <c r="AD192" s="360"/>
      <c r="AE192" s="363"/>
      <c r="AF192" s="364"/>
      <c r="AG192" s="365"/>
      <c r="AH192" s="365"/>
      <c r="AI192" s="366"/>
      <c r="AJ192" s="367"/>
      <c r="AK192" s="368"/>
      <c r="AL192" s="368"/>
      <c r="AM192" s="368"/>
      <c r="AN192" s="368"/>
      <c r="AO192" s="368"/>
      <c r="AP192" s="368"/>
      <c r="AQ192" s="369"/>
      <c r="AR192" s="368"/>
      <c r="AS192" s="369"/>
      <c r="AT192" s="369"/>
      <c r="AU192" s="369"/>
      <c r="AV192" s="369"/>
      <c r="AW192" s="369"/>
      <c r="AX192" s="369"/>
      <c r="AY192" s="369"/>
      <c r="AZ192" s="369"/>
      <c r="BA192" s="369"/>
      <c r="BB192" s="369"/>
      <c r="BC192" s="370"/>
      <c r="BD192" s="369"/>
      <c r="BE192" s="369"/>
      <c r="BF192" s="369"/>
      <c r="BG192" s="369"/>
      <c r="BH192" s="73"/>
      <c r="BI192" s="369"/>
      <c r="BJ192" s="369"/>
      <c r="BK192" s="369"/>
      <c r="BL192" s="369"/>
      <c r="BM192" s="369"/>
      <c r="BN192" s="369"/>
      <c r="BO192" s="371"/>
    </row>
    <row r="193" s="385" customFormat="true" ht="17.25" hidden="false" customHeight="false" outlineLevel="0" collapsed="false">
      <c r="B193" s="357"/>
      <c r="C193" s="357"/>
      <c r="D193" s="357"/>
      <c r="E193" s="357"/>
      <c r="F193" s="357"/>
      <c r="I193" s="358"/>
      <c r="K193" s="1"/>
      <c r="M193" s="359"/>
      <c r="N193" s="360"/>
      <c r="O193" s="18"/>
      <c r="P193" s="361"/>
      <c r="Q193" s="360"/>
      <c r="R193" s="1"/>
      <c r="S193" s="362"/>
      <c r="T193" s="1"/>
      <c r="U193" s="362"/>
      <c r="V193" s="1"/>
      <c r="W193" s="362"/>
      <c r="X193" s="1"/>
      <c r="Y193" s="362"/>
      <c r="Z193" s="1"/>
      <c r="AA193" s="1"/>
      <c r="AB193" s="1"/>
      <c r="AC193" s="1"/>
      <c r="AD193" s="360"/>
      <c r="AE193" s="363"/>
      <c r="AF193" s="364"/>
      <c r="AG193" s="365"/>
      <c r="AH193" s="365"/>
      <c r="AI193" s="366"/>
      <c r="AJ193" s="367"/>
      <c r="AK193" s="368"/>
      <c r="AL193" s="368"/>
      <c r="AM193" s="368"/>
      <c r="AN193" s="368"/>
      <c r="AO193" s="368"/>
      <c r="AP193" s="368"/>
      <c r="AQ193" s="369"/>
      <c r="AR193" s="368"/>
      <c r="AS193" s="369"/>
      <c r="AT193" s="369"/>
      <c r="AU193" s="369"/>
      <c r="AV193" s="369"/>
      <c r="AW193" s="369"/>
      <c r="AX193" s="369"/>
      <c r="AY193" s="369"/>
      <c r="AZ193" s="369"/>
      <c r="BA193" s="369"/>
      <c r="BB193" s="369"/>
      <c r="BC193" s="370"/>
      <c r="BD193" s="369"/>
      <c r="BE193" s="369"/>
      <c r="BF193" s="369"/>
      <c r="BG193" s="369"/>
      <c r="BH193" s="73"/>
      <c r="BI193" s="369"/>
      <c r="BJ193" s="369"/>
      <c r="BK193" s="369"/>
      <c r="BL193" s="369"/>
      <c r="BM193" s="369"/>
      <c r="BN193" s="369"/>
      <c r="BO193" s="371"/>
    </row>
    <row r="194" s="385" customFormat="true" ht="17.25" hidden="false" customHeight="false" outlineLevel="0" collapsed="false">
      <c r="B194" s="357"/>
      <c r="C194" s="357"/>
      <c r="D194" s="357"/>
      <c r="E194" s="357"/>
      <c r="F194" s="357"/>
      <c r="I194" s="358"/>
      <c r="K194" s="1"/>
      <c r="M194" s="359"/>
      <c r="N194" s="360"/>
      <c r="O194" s="18"/>
      <c r="P194" s="361"/>
      <c r="Q194" s="360"/>
      <c r="R194" s="1"/>
      <c r="S194" s="362"/>
      <c r="T194" s="1"/>
      <c r="U194" s="362"/>
      <c r="V194" s="1"/>
      <c r="W194" s="362"/>
      <c r="X194" s="1"/>
      <c r="Y194" s="362"/>
      <c r="Z194" s="1"/>
      <c r="AA194" s="1"/>
      <c r="AB194" s="1"/>
      <c r="AC194" s="1"/>
      <c r="AD194" s="360"/>
      <c r="AE194" s="363"/>
      <c r="AF194" s="364"/>
      <c r="AG194" s="365"/>
      <c r="AH194" s="365"/>
      <c r="AI194" s="366"/>
      <c r="AJ194" s="367"/>
      <c r="AK194" s="368"/>
      <c r="AL194" s="368"/>
      <c r="AM194" s="368"/>
      <c r="AN194" s="368"/>
      <c r="AO194" s="368"/>
      <c r="AP194" s="368"/>
      <c r="AQ194" s="369"/>
      <c r="AR194" s="368"/>
      <c r="AS194" s="369"/>
      <c r="AT194" s="369"/>
      <c r="AU194" s="369"/>
      <c r="AV194" s="369"/>
      <c r="AW194" s="369"/>
      <c r="AX194" s="369"/>
      <c r="AY194" s="369"/>
      <c r="AZ194" s="369"/>
      <c r="BA194" s="369"/>
      <c r="BB194" s="369"/>
      <c r="BC194" s="370"/>
      <c r="BD194" s="369"/>
      <c r="BE194" s="369"/>
      <c r="BF194" s="369"/>
      <c r="BG194" s="369"/>
      <c r="BH194" s="73"/>
      <c r="BI194" s="369"/>
      <c r="BJ194" s="369"/>
      <c r="BK194" s="369"/>
      <c r="BL194" s="369"/>
      <c r="BM194" s="369"/>
      <c r="BN194" s="369"/>
      <c r="BO194" s="371"/>
    </row>
    <row r="195" s="385" customFormat="true" ht="17.25" hidden="false" customHeight="false" outlineLevel="0" collapsed="false">
      <c r="B195" s="357"/>
      <c r="C195" s="357"/>
      <c r="D195" s="357"/>
      <c r="E195" s="357"/>
      <c r="F195" s="357"/>
      <c r="I195" s="358"/>
      <c r="K195" s="1"/>
      <c r="M195" s="359"/>
      <c r="N195" s="360"/>
      <c r="O195" s="18"/>
      <c r="P195" s="361"/>
      <c r="Q195" s="360"/>
      <c r="R195" s="1"/>
      <c r="S195" s="362"/>
      <c r="T195" s="1"/>
      <c r="U195" s="362"/>
      <c r="V195" s="1"/>
      <c r="W195" s="362"/>
      <c r="X195" s="1"/>
      <c r="Y195" s="362"/>
      <c r="Z195" s="1"/>
      <c r="AA195" s="1"/>
      <c r="AB195" s="1"/>
      <c r="AC195" s="1"/>
      <c r="AD195" s="360"/>
      <c r="AE195" s="363"/>
      <c r="AF195" s="364"/>
      <c r="AG195" s="365"/>
      <c r="AH195" s="365"/>
      <c r="AI195" s="366"/>
      <c r="AJ195" s="367"/>
      <c r="AK195" s="368"/>
      <c r="AL195" s="368"/>
      <c r="AM195" s="368"/>
      <c r="AN195" s="368"/>
      <c r="AO195" s="368"/>
      <c r="AP195" s="368"/>
      <c r="AQ195" s="369"/>
      <c r="AR195" s="368"/>
      <c r="AS195" s="369"/>
      <c r="AT195" s="369"/>
      <c r="AU195" s="369"/>
      <c r="AV195" s="369"/>
      <c r="AW195" s="369"/>
      <c r="AX195" s="369"/>
      <c r="AY195" s="369"/>
      <c r="AZ195" s="369"/>
      <c r="BA195" s="369"/>
      <c r="BB195" s="369"/>
      <c r="BC195" s="370"/>
      <c r="BD195" s="369"/>
      <c r="BE195" s="369"/>
      <c r="BF195" s="369"/>
      <c r="BG195" s="369"/>
      <c r="BH195" s="73"/>
      <c r="BI195" s="369"/>
      <c r="BJ195" s="369"/>
      <c r="BK195" s="369"/>
      <c r="BL195" s="369"/>
      <c r="BM195" s="369"/>
      <c r="BN195" s="369"/>
      <c r="BO195" s="371"/>
    </row>
    <row r="196" s="385" customFormat="true" ht="17.25" hidden="false" customHeight="false" outlineLevel="0" collapsed="false">
      <c r="B196" s="357"/>
      <c r="C196" s="357"/>
      <c r="D196" s="357"/>
      <c r="E196" s="357"/>
      <c r="F196" s="357"/>
      <c r="I196" s="358"/>
      <c r="K196" s="1"/>
      <c r="M196" s="359"/>
      <c r="N196" s="360"/>
      <c r="O196" s="18"/>
      <c r="P196" s="361"/>
      <c r="Q196" s="360"/>
      <c r="R196" s="1"/>
      <c r="S196" s="362"/>
      <c r="T196" s="1"/>
      <c r="U196" s="362"/>
      <c r="V196" s="1"/>
      <c r="W196" s="362"/>
      <c r="X196" s="1"/>
      <c r="Y196" s="362"/>
      <c r="Z196" s="1"/>
      <c r="AA196" s="1"/>
      <c r="AB196" s="1"/>
      <c r="AC196" s="1"/>
      <c r="AD196" s="360"/>
      <c r="AE196" s="363"/>
      <c r="AF196" s="364"/>
      <c r="AG196" s="365"/>
      <c r="AH196" s="365"/>
      <c r="AI196" s="366"/>
      <c r="AJ196" s="367"/>
      <c r="AK196" s="368"/>
      <c r="AL196" s="368"/>
      <c r="AM196" s="368"/>
      <c r="AN196" s="368"/>
      <c r="AO196" s="368"/>
      <c r="AP196" s="368"/>
      <c r="AQ196" s="369"/>
      <c r="AR196" s="368"/>
      <c r="AS196" s="369"/>
      <c r="AT196" s="369"/>
      <c r="AU196" s="369"/>
      <c r="AV196" s="369"/>
      <c r="AW196" s="369"/>
      <c r="AX196" s="369"/>
      <c r="AY196" s="369"/>
      <c r="AZ196" s="369"/>
      <c r="BA196" s="369"/>
      <c r="BB196" s="369"/>
      <c r="BC196" s="370"/>
      <c r="BD196" s="369"/>
      <c r="BE196" s="369"/>
      <c r="BF196" s="369"/>
      <c r="BG196" s="369"/>
      <c r="BH196" s="73"/>
      <c r="BI196" s="369"/>
      <c r="BJ196" s="369"/>
      <c r="BK196" s="369"/>
      <c r="BL196" s="369"/>
      <c r="BM196" s="369"/>
      <c r="BN196" s="369"/>
      <c r="BO196" s="371"/>
    </row>
    <row r="197" s="385" customFormat="true" ht="17.25" hidden="false" customHeight="false" outlineLevel="0" collapsed="false">
      <c r="B197" s="357"/>
      <c r="C197" s="357"/>
      <c r="D197" s="357"/>
      <c r="E197" s="357"/>
      <c r="F197" s="357"/>
      <c r="I197" s="358"/>
      <c r="K197" s="1"/>
      <c r="M197" s="359"/>
      <c r="N197" s="360"/>
      <c r="O197" s="18"/>
      <c r="P197" s="361"/>
      <c r="Q197" s="360"/>
      <c r="R197" s="1"/>
      <c r="S197" s="362"/>
      <c r="T197" s="1"/>
      <c r="U197" s="362"/>
      <c r="V197" s="1"/>
      <c r="W197" s="362"/>
      <c r="X197" s="1"/>
      <c r="Y197" s="362"/>
      <c r="Z197" s="1"/>
      <c r="AA197" s="1"/>
      <c r="AB197" s="1"/>
      <c r="AC197" s="1"/>
      <c r="AD197" s="360"/>
      <c r="AE197" s="363"/>
      <c r="AF197" s="364"/>
      <c r="AG197" s="365"/>
      <c r="AH197" s="365"/>
      <c r="AI197" s="366"/>
      <c r="AJ197" s="367"/>
      <c r="AK197" s="368"/>
      <c r="AL197" s="368"/>
      <c r="AM197" s="368"/>
      <c r="AN197" s="368"/>
      <c r="AO197" s="368"/>
      <c r="AP197" s="368"/>
      <c r="AQ197" s="369"/>
      <c r="AR197" s="368"/>
      <c r="AS197" s="369"/>
      <c r="AT197" s="369"/>
      <c r="AU197" s="369"/>
      <c r="AV197" s="369"/>
      <c r="AW197" s="369"/>
      <c r="AX197" s="369"/>
      <c r="AY197" s="369"/>
      <c r="AZ197" s="369"/>
      <c r="BA197" s="369"/>
      <c r="BB197" s="369"/>
      <c r="BC197" s="370"/>
      <c r="BD197" s="369"/>
      <c r="BE197" s="369"/>
      <c r="BF197" s="369"/>
      <c r="BG197" s="369"/>
      <c r="BH197" s="73"/>
      <c r="BI197" s="369"/>
      <c r="BJ197" s="369"/>
      <c r="BK197" s="369"/>
      <c r="BL197" s="369"/>
      <c r="BM197" s="369"/>
      <c r="BN197" s="369"/>
      <c r="BO197" s="371"/>
    </row>
    <row r="198" s="385" customFormat="true" ht="17.25" hidden="false" customHeight="false" outlineLevel="0" collapsed="false">
      <c r="B198" s="357"/>
      <c r="C198" s="357"/>
      <c r="D198" s="357"/>
      <c r="E198" s="357"/>
      <c r="F198" s="357"/>
      <c r="I198" s="358"/>
      <c r="K198" s="1"/>
      <c r="M198" s="359"/>
      <c r="N198" s="360"/>
      <c r="O198" s="18"/>
      <c r="P198" s="361"/>
      <c r="Q198" s="360"/>
      <c r="R198" s="1"/>
      <c r="S198" s="362"/>
      <c r="T198" s="1"/>
      <c r="U198" s="362"/>
      <c r="V198" s="1"/>
      <c r="W198" s="362"/>
      <c r="X198" s="1"/>
      <c r="Y198" s="362"/>
      <c r="Z198" s="1"/>
      <c r="AA198" s="1"/>
      <c r="AB198" s="1"/>
      <c r="AC198" s="1"/>
      <c r="AD198" s="360"/>
      <c r="AE198" s="363"/>
      <c r="AF198" s="364"/>
      <c r="AG198" s="365"/>
      <c r="AH198" s="365"/>
      <c r="AI198" s="366"/>
      <c r="AJ198" s="367"/>
      <c r="AK198" s="368"/>
      <c r="AL198" s="368"/>
      <c r="AM198" s="368"/>
      <c r="AN198" s="368"/>
      <c r="AO198" s="368"/>
      <c r="AP198" s="368"/>
      <c r="AQ198" s="369"/>
      <c r="AR198" s="368"/>
      <c r="AS198" s="369"/>
      <c r="AT198" s="369"/>
      <c r="AU198" s="369"/>
      <c r="AV198" s="369"/>
      <c r="AW198" s="369"/>
      <c r="AX198" s="369"/>
      <c r="AY198" s="369"/>
      <c r="AZ198" s="369"/>
      <c r="BA198" s="369"/>
      <c r="BB198" s="369"/>
      <c r="BC198" s="370"/>
      <c r="BD198" s="369"/>
      <c r="BE198" s="369"/>
      <c r="BF198" s="369"/>
      <c r="BG198" s="369"/>
      <c r="BH198" s="73"/>
      <c r="BI198" s="369"/>
      <c r="BJ198" s="369"/>
      <c r="BK198" s="369"/>
      <c r="BL198" s="369"/>
      <c r="BM198" s="369"/>
      <c r="BN198" s="369"/>
      <c r="BO198" s="371"/>
    </row>
    <row r="199" s="385" customFormat="true" ht="17.25" hidden="false" customHeight="false" outlineLevel="0" collapsed="false">
      <c r="B199" s="357"/>
      <c r="C199" s="357"/>
      <c r="D199" s="357"/>
      <c r="E199" s="357"/>
      <c r="F199" s="357"/>
      <c r="I199" s="358"/>
      <c r="K199" s="1"/>
      <c r="M199" s="359"/>
      <c r="N199" s="360"/>
      <c r="O199" s="18"/>
      <c r="P199" s="361"/>
      <c r="Q199" s="360"/>
      <c r="R199" s="1"/>
      <c r="S199" s="362"/>
      <c r="T199" s="1"/>
      <c r="U199" s="362"/>
      <c r="V199" s="1"/>
      <c r="W199" s="362"/>
      <c r="X199" s="1"/>
      <c r="Y199" s="362"/>
      <c r="Z199" s="1"/>
      <c r="AA199" s="1"/>
      <c r="AB199" s="1"/>
      <c r="AC199" s="1"/>
      <c r="AD199" s="360"/>
      <c r="AE199" s="363"/>
      <c r="AF199" s="364"/>
      <c r="AG199" s="365"/>
      <c r="AH199" s="365"/>
      <c r="AI199" s="366"/>
      <c r="AJ199" s="367"/>
      <c r="AK199" s="368"/>
      <c r="AL199" s="368"/>
      <c r="AM199" s="368"/>
      <c r="AN199" s="368"/>
      <c r="AO199" s="368"/>
      <c r="AP199" s="368"/>
      <c r="AQ199" s="369"/>
      <c r="AR199" s="368"/>
      <c r="AS199" s="369"/>
      <c r="AT199" s="369"/>
      <c r="AU199" s="369"/>
      <c r="AV199" s="369"/>
      <c r="AW199" s="369"/>
      <c r="AX199" s="369"/>
      <c r="AY199" s="369"/>
      <c r="AZ199" s="369"/>
      <c r="BA199" s="369"/>
      <c r="BB199" s="369"/>
      <c r="BC199" s="370"/>
      <c r="BD199" s="369"/>
      <c r="BE199" s="369"/>
      <c r="BF199" s="369"/>
      <c r="BG199" s="369"/>
      <c r="BH199" s="73"/>
      <c r="BI199" s="369"/>
      <c r="BJ199" s="369"/>
      <c r="BK199" s="369"/>
      <c r="BL199" s="369"/>
      <c r="BM199" s="369"/>
      <c r="BN199" s="369"/>
      <c r="BO199" s="371"/>
    </row>
    <row r="200" s="385" customFormat="true" ht="17.25" hidden="false" customHeight="false" outlineLevel="0" collapsed="false">
      <c r="B200" s="357"/>
      <c r="C200" s="357"/>
      <c r="D200" s="357"/>
      <c r="E200" s="357"/>
      <c r="F200" s="357"/>
      <c r="I200" s="358"/>
      <c r="K200" s="1"/>
      <c r="M200" s="359"/>
      <c r="N200" s="360"/>
      <c r="O200" s="18"/>
      <c r="P200" s="361"/>
      <c r="Q200" s="360"/>
      <c r="R200" s="1"/>
      <c r="S200" s="362"/>
      <c r="T200" s="1"/>
      <c r="U200" s="362"/>
      <c r="V200" s="1"/>
      <c r="W200" s="362"/>
      <c r="X200" s="1"/>
      <c r="Y200" s="362"/>
      <c r="Z200" s="1"/>
      <c r="AA200" s="1"/>
      <c r="AB200" s="1"/>
      <c r="AC200" s="1"/>
      <c r="AD200" s="360"/>
      <c r="AE200" s="363"/>
      <c r="AF200" s="364"/>
      <c r="AG200" s="365"/>
      <c r="AH200" s="365"/>
      <c r="AI200" s="366"/>
      <c r="AJ200" s="367"/>
      <c r="AK200" s="368"/>
      <c r="AL200" s="368"/>
      <c r="AM200" s="368"/>
      <c r="AN200" s="368"/>
      <c r="AO200" s="368"/>
      <c r="AP200" s="368"/>
      <c r="AQ200" s="369"/>
      <c r="AR200" s="368"/>
      <c r="AS200" s="369"/>
      <c r="AT200" s="369"/>
      <c r="AU200" s="369"/>
      <c r="AV200" s="369"/>
      <c r="AW200" s="369"/>
      <c r="AX200" s="369"/>
      <c r="AY200" s="369"/>
      <c r="AZ200" s="369"/>
      <c r="BA200" s="369"/>
      <c r="BB200" s="369"/>
      <c r="BC200" s="370"/>
      <c r="BD200" s="369"/>
      <c r="BE200" s="369"/>
      <c r="BF200" s="369"/>
      <c r="BG200" s="369"/>
      <c r="BH200" s="73"/>
      <c r="BI200" s="369"/>
      <c r="BJ200" s="369"/>
      <c r="BK200" s="369"/>
      <c r="BL200" s="369"/>
      <c r="BM200" s="369"/>
      <c r="BN200" s="369"/>
      <c r="BO200" s="371"/>
    </row>
    <row r="201" s="385" customFormat="true" ht="17.25" hidden="false" customHeight="false" outlineLevel="0" collapsed="false">
      <c r="B201" s="357"/>
      <c r="C201" s="357"/>
      <c r="D201" s="357"/>
      <c r="E201" s="357"/>
      <c r="F201" s="357"/>
      <c r="I201" s="358"/>
      <c r="K201" s="1"/>
      <c r="M201" s="359"/>
      <c r="N201" s="360"/>
      <c r="O201" s="18"/>
      <c r="P201" s="361"/>
      <c r="Q201" s="360"/>
      <c r="R201" s="1"/>
      <c r="S201" s="362"/>
      <c r="T201" s="1"/>
      <c r="U201" s="362"/>
      <c r="V201" s="1"/>
      <c r="W201" s="362"/>
      <c r="X201" s="1"/>
      <c r="Y201" s="362"/>
      <c r="Z201" s="1"/>
      <c r="AA201" s="1"/>
      <c r="AB201" s="1"/>
      <c r="AC201" s="1"/>
      <c r="AD201" s="360"/>
      <c r="AE201" s="363"/>
      <c r="AF201" s="364"/>
      <c r="AG201" s="365"/>
      <c r="AH201" s="365"/>
      <c r="AI201" s="366"/>
      <c r="AJ201" s="367"/>
      <c r="AK201" s="368"/>
      <c r="AL201" s="368"/>
      <c r="AM201" s="368"/>
      <c r="AN201" s="368"/>
      <c r="AO201" s="368"/>
      <c r="AP201" s="368"/>
      <c r="AQ201" s="369"/>
      <c r="AR201" s="368"/>
      <c r="AS201" s="369"/>
      <c r="AT201" s="369"/>
      <c r="AU201" s="369"/>
      <c r="AV201" s="369"/>
      <c r="AW201" s="369"/>
      <c r="AX201" s="369"/>
      <c r="AY201" s="369"/>
      <c r="AZ201" s="369"/>
      <c r="BA201" s="369"/>
      <c r="BB201" s="369"/>
      <c r="BC201" s="370"/>
      <c r="BD201" s="369"/>
      <c r="BE201" s="369"/>
      <c r="BF201" s="369"/>
      <c r="BG201" s="369"/>
      <c r="BH201" s="73"/>
      <c r="BI201" s="369"/>
      <c r="BJ201" s="369"/>
      <c r="BK201" s="369"/>
      <c r="BL201" s="369"/>
      <c r="BM201" s="369"/>
      <c r="BN201" s="369"/>
      <c r="BO201" s="371"/>
    </row>
    <row r="202" s="385" customFormat="true" ht="17.25" hidden="false" customHeight="false" outlineLevel="0" collapsed="false">
      <c r="B202" s="357"/>
      <c r="C202" s="357"/>
      <c r="D202" s="357"/>
      <c r="E202" s="357"/>
      <c r="F202" s="357"/>
      <c r="I202" s="358"/>
      <c r="K202" s="1"/>
      <c r="M202" s="359"/>
      <c r="N202" s="360"/>
      <c r="O202" s="18"/>
      <c r="P202" s="361"/>
      <c r="Q202" s="360"/>
      <c r="R202" s="1"/>
      <c r="S202" s="362"/>
      <c r="T202" s="1"/>
      <c r="U202" s="362"/>
      <c r="V202" s="1"/>
      <c r="W202" s="362"/>
      <c r="X202" s="1"/>
      <c r="Y202" s="362"/>
      <c r="Z202" s="1"/>
      <c r="AA202" s="1"/>
      <c r="AB202" s="1"/>
      <c r="AC202" s="1"/>
      <c r="AD202" s="360"/>
      <c r="AE202" s="363"/>
      <c r="AF202" s="364"/>
      <c r="AG202" s="365"/>
      <c r="AH202" s="365"/>
      <c r="AI202" s="366"/>
      <c r="AJ202" s="367"/>
      <c r="AK202" s="368"/>
      <c r="AL202" s="368"/>
      <c r="AM202" s="368"/>
      <c r="AN202" s="368"/>
      <c r="AO202" s="368"/>
      <c r="AP202" s="368"/>
      <c r="AQ202" s="369"/>
      <c r="AR202" s="368"/>
      <c r="AS202" s="369"/>
      <c r="AT202" s="369"/>
      <c r="AU202" s="369"/>
      <c r="AV202" s="369"/>
      <c r="AW202" s="369"/>
      <c r="AX202" s="369"/>
      <c r="AY202" s="369"/>
      <c r="AZ202" s="369"/>
      <c r="BA202" s="369"/>
      <c r="BB202" s="369"/>
      <c r="BC202" s="370"/>
      <c r="BD202" s="369"/>
      <c r="BE202" s="369"/>
      <c r="BF202" s="369"/>
      <c r="BG202" s="369"/>
      <c r="BH202" s="73"/>
      <c r="BI202" s="369"/>
      <c r="BJ202" s="369"/>
      <c r="BK202" s="369"/>
      <c r="BL202" s="369"/>
      <c r="BM202" s="369"/>
      <c r="BN202" s="369"/>
      <c r="BO202" s="371"/>
    </row>
    <row r="203" s="385" customFormat="true" ht="17.25" hidden="false" customHeight="false" outlineLevel="0" collapsed="false">
      <c r="B203" s="357"/>
      <c r="C203" s="357"/>
      <c r="D203" s="357"/>
      <c r="E203" s="357"/>
      <c r="F203" s="357"/>
      <c r="I203" s="358"/>
      <c r="K203" s="1"/>
      <c r="M203" s="359"/>
      <c r="N203" s="360"/>
      <c r="O203" s="18"/>
      <c r="P203" s="361"/>
      <c r="Q203" s="360"/>
      <c r="R203" s="1"/>
      <c r="S203" s="362"/>
      <c r="T203" s="1"/>
      <c r="U203" s="362"/>
      <c r="V203" s="1"/>
      <c r="W203" s="362"/>
      <c r="X203" s="1"/>
      <c r="Y203" s="362"/>
      <c r="Z203" s="1"/>
      <c r="AA203" s="1"/>
      <c r="AB203" s="1"/>
      <c r="AC203" s="1"/>
      <c r="AD203" s="360"/>
      <c r="AE203" s="363"/>
      <c r="AF203" s="364"/>
      <c r="AG203" s="365"/>
      <c r="AH203" s="365"/>
      <c r="AI203" s="366"/>
      <c r="AJ203" s="367"/>
      <c r="AK203" s="368"/>
      <c r="AL203" s="368"/>
      <c r="AM203" s="368"/>
      <c r="AN203" s="368"/>
      <c r="AO203" s="368"/>
      <c r="AP203" s="368"/>
      <c r="AQ203" s="369"/>
      <c r="AR203" s="368"/>
      <c r="AS203" s="369"/>
      <c r="AT203" s="369"/>
      <c r="AU203" s="369"/>
      <c r="AV203" s="369"/>
      <c r="AW203" s="369"/>
      <c r="AX203" s="369"/>
      <c r="AY203" s="369"/>
      <c r="AZ203" s="369"/>
      <c r="BA203" s="369"/>
      <c r="BB203" s="369"/>
      <c r="BC203" s="370"/>
      <c r="BD203" s="369"/>
      <c r="BE203" s="369"/>
      <c r="BF203" s="369"/>
      <c r="BG203" s="369"/>
      <c r="BH203" s="73"/>
      <c r="BI203" s="369"/>
      <c r="BJ203" s="369"/>
      <c r="BK203" s="369"/>
      <c r="BL203" s="369"/>
      <c r="BM203" s="369"/>
      <c r="BN203" s="369"/>
      <c r="BO203" s="371"/>
    </row>
    <row r="204" s="385" customFormat="true" ht="17.25" hidden="false" customHeight="false" outlineLevel="0" collapsed="false">
      <c r="B204" s="357"/>
      <c r="C204" s="357"/>
      <c r="D204" s="357"/>
      <c r="E204" s="357"/>
      <c r="F204" s="357"/>
      <c r="I204" s="358"/>
      <c r="K204" s="1"/>
      <c r="M204" s="359"/>
      <c r="N204" s="360"/>
      <c r="O204" s="18"/>
      <c r="P204" s="361"/>
      <c r="Q204" s="360"/>
      <c r="R204" s="1"/>
      <c r="S204" s="362"/>
      <c r="T204" s="1"/>
      <c r="U204" s="362"/>
      <c r="V204" s="1"/>
      <c r="W204" s="362"/>
      <c r="X204" s="1"/>
      <c r="Y204" s="362"/>
      <c r="Z204" s="1"/>
      <c r="AA204" s="1"/>
      <c r="AB204" s="1"/>
      <c r="AC204" s="1"/>
      <c r="AD204" s="360"/>
      <c r="AE204" s="363"/>
      <c r="AF204" s="364"/>
      <c r="AG204" s="365"/>
      <c r="AH204" s="365"/>
      <c r="AI204" s="366"/>
      <c r="AJ204" s="367"/>
      <c r="AK204" s="368"/>
      <c r="AL204" s="368"/>
      <c r="AM204" s="368"/>
      <c r="AN204" s="368"/>
      <c r="AO204" s="368"/>
      <c r="AP204" s="368"/>
      <c r="AQ204" s="369"/>
      <c r="AR204" s="368"/>
      <c r="AS204" s="369"/>
      <c r="AT204" s="369"/>
      <c r="AU204" s="369"/>
      <c r="AV204" s="369"/>
      <c r="AW204" s="369"/>
      <c r="AX204" s="369"/>
      <c r="AY204" s="369"/>
      <c r="AZ204" s="369"/>
      <c r="BA204" s="369"/>
      <c r="BB204" s="369"/>
      <c r="BC204" s="370"/>
      <c r="BD204" s="369"/>
      <c r="BE204" s="369"/>
      <c r="BF204" s="369"/>
      <c r="BG204" s="369"/>
      <c r="BH204" s="73"/>
      <c r="BI204" s="369"/>
      <c r="BJ204" s="369"/>
      <c r="BK204" s="369"/>
      <c r="BL204" s="369"/>
      <c r="BM204" s="369"/>
      <c r="BN204" s="369"/>
      <c r="BO204" s="371"/>
    </row>
    <row r="205" s="385" customFormat="true" ht="17.25" hidden="false" customHeight="false" outlineLevel="0" collapsed="false">
      <c r="B205" s="357"/>
      <c r="C205" s="357"/>
      <c r="D205" s="357"/>
      <c r="E205" s="357"/>
      <c r="F205" s="357"/>
      <c r="I205" s="358"/>
      <c r="K205" s="1"/>
      <c r="M205" s="359"/>
      <c r="N205" s="360"/>
      <c r="O205" s="18"/>
      <c r="P205" s="361"/>
      <c r="Q205" s="360"/>
      <c r="R205" s="1"/>
      <c r="S205" s="362"/>
      <c r="T205" s="1"/>
      <c r="U205" s="362"/>
      <c r="V205" s="1"/>
      <c r="W205" s="362"/>
      <c r="X205" s="1"/>
      <c r="Y205" s="362"/>
      <c r="Z205" s="1"/>
      <c r="AA205" s="1"/>
      <c r="AB205" s="1"/>
      <c r="AC205" s="1"/>
      <c r="AD205" s="360"/>
      <c r="AE205" s="363"/>
      <c r="AF205" s="364"/>
      <c r="AG205" s="365"/>
      <c r="AH205" s="365"/>
      <c r="AI205" s="366"/>
      <c r="AJ205" s="367"/>
      <c r="AK205" s="368"/>
      <c r="AL205" s="368"/>
      <c r="AM205" s="368"/>
      <c r="AN205" s="368"/>
      <c r="AO205" s="368"/>
      <c r="AP205" s="368"/>
      <c r="AQ205" s="369"/>
      <c r="AR205" s="368"/>
      <c r="AS205" s="369"/>
      <c r="AT205" s="369"/>
      <c r="AU205" s="369"/>
      <c r="AV205" s="369"/>
      <c r="AW205" s="369"/>
      <c r="AX205" s="369"/>
      <c r="AY205" s="369"/>
      <c r="AZ205" s="369"/>
      <c r="BA205" s="369"/>
      <c r="BB205" s="369"/>
      <c r="BC205" s="370"/>
      <c r="BD205" s="369"/>
      <c r="BE205" s="369"/>
      <c r="BF205" s="369"/>
      <c r="BG205" s="369"/>
      <c r="BH205" s="73"/>
      <c r="BI205" s="369"/>
      <c r="BJ205" s="369"/>
      <c r="BK205" s="369"/>
      <c r="BL205" s="369"/>
      <c r="BM205" s="369"/>
      <c r="BN205" s="369"/>
      <c r="BO205" s="371"/>
    </row>
    <row r="206" s="385" customFormat="true" ht="17.25" hidden="false" customHeight="false" outlineLevel="0" collapsed="false">
      <c r="B206" s="357"/>
      <c r="C206" s="357"/>
      <c r="D206" s="357"/>
      <c r="E206" s="357"/>
      <c r="F206" s="357"/>
      <c r="I206" s="358"/>
      <c r="K206" s="1"/>
      <c r="M206" s="359"/>
      <c r="N206" s="360"/>
      <c r="O206" s="18"/>
      <c r="P206" s="361"/>
      <c r="Q206" s="360"/>
      <c r="R206" s="1"/>
      <c r="S206" s="362"/>
      <c r="T206" s="1"/>
      <c r="U206" s="362"/>
      <c r="V206" s="1"/>
      <c r="W206" s="362"/>
      <c r="X206" s="1"/>
      <c r="Y206" s="362"/>
      <c r="Z206" s="1"/>
      <c r="AA206" s="1"/>
      <c r="AB206" s="1"/>
      <c r="AC206" s="1"/>
      <c r="AD206" s="360"/>
      <c r="AE206" s="363"/>
      <c r="AF206" s="364"/>
      <c r="AG206" s="365"/>
      <c r="AH206" s="365"/>
      <c r="AI206" s="366"/>
      <c r="AJ206" s="367"/>
      <c r="AK206" s="368"/>
      <c r="AL206" s="368"/>
      <c r="AM206" s="368"/>
      <c r="AN206" s="368"/>
      <c r="AO206" s="368"/>
      <c r="AP206" s="368"/>
      <c r="AQ206" s="369"/>
      <c r="AR206" s="368"/>
      <c r="AS206" s="369"/>
      <c r="AT206" s="369"/>
      <c r="AU206" s="369"/>
      <c r="AV206" s="369"/>
      <c r="AW206" s="369"/>
      <c r="AX206" s="369"/>
      <c r="AY206" s="369"/>
      <c r="AZ206" s="369"/>
      <c r="BA206" s="369"/>
      <c r="BB206" s="369"/>
      <c r="BC206" s="370"/>
      <c r="BD206" s="369"/>
      <c r="BE206" s="369"/>
      <c r="BF206" s="369"/>
      <c r="BG206" s="369"/>
      <c r="BH206" s="73"/>
      <c r="BI206" s="369"/>
      <c r="BJ206" s="369"/>
      <c r="BK206" s="369"/>
      <c r="BL206" s="369"/>
      <c r="BM206" s="369"/>
      <c r="BN206" s="369"/>
      <c r="BO206" s="371"/>
    </row>
    <row r="207" s="385" customFormat="true" ht="17.25" hidden="false" customHeight="false" outlineLevel="0" collapsed="false">
      <c r="B207" s="357"/>
      <c r="C207" s="357"/>
      <c r="D207" s="357"/>
      <c r="E207" s="357"/>
      <c r="F207" s="357"/>
      <c r="I207" s="358"/>
      <c r="K207" s="1"/>
      <c r="M207" s="359"/>
      <c r="N207" s="360"/>
      <c r="O207" s="18"/>
      <c r="P207" s="361"/>
      <c r="Q207" s="360"/>
      <c r="R207" s="1"/>
      <c r="S207" s="362"/>
      <c r="T207" s="1"/>
      <c r="U207" s="362"/>
      <c r="V207" s="1"/>
      <c r="W207" s="362"/>
      <c r="X207" s="1"/>
      <c r="Y207" s="362"/>
      <c r="Z207" s="1"/>
      <c r="AA207" s="1"/>
      <c r="AB207" s="1"/>
      <c r="AC207" s="1"/>
      <c r="AD207" s="360"/>
      <c r="AE207" s="363"/>
      <c r="AF207" s="364"/>
      <c r="AG207" s="365"/>
      <c r="AH207" s="365"/>
      <c r="AI207" s="366"/>
      <c r="AJ207" s="367"/>
      <c r="AK207" s="368"/>
      <c r="AL207" s="368"/>
      <c r="AM207" s="368"/>
      <c r="AN207" s="368"/>
      <c r="AO207" s="368"/>
      <c r="AP207" s="368"/>
      <c r="AQ207" s="369"/>
      <c r="AR207" s="368"/>
      <c r="AS207" s="369"/>
      <c r="AT207" s="369"/>
      <c r="AU207" s="369"/>
      <c r="AV207" s="369"/>
      <c r="AW207" s="369"/>
      <c r="AX207" s="369"/>
      <c r="AY207" s="369"/>
      <c r="AZ207" s="369"/>
      <c r="BA207" s="369"/>
      <c r="BB207" s="369"/>
      <c r="BC207" s="370"/>
      <c r="BD207" s="369"/>
      <c r="BE207" s="369"/>
      <c r="BF207" s="369"/>
      <c r="BG207" s="369"/>
      <c r="BH207" s="73"/>
      <c r="BI207" s="369"/>
      <c r="BJ207" s="369"/>
      <c r="BK207" s="369"/>
      <c r="BL207" s="369"/>
      <c r="BM207" s="369"/>
      <c r="BN207" s="369"/>
      <c r="BO207" s="371"/>
    </row>
    <row r="208" s="385" customFormat="true" ht="17.25" hidden="false" customHeight="false" outlineLevel="0" collapsed="false">
      <c r="B208" s="357"/>
      <c r="C208" s="357"/>
      <c r="D208" s="357"/>
      <c r="E208" s="357"/>
      <c r="F208" s="357"/>
      <c r="I208" s="358"/>
      <c r="K208" s="1"/>
      <c r="M208" s="359"/>
      <c r="N208" s="360"/>
      <c r="O208" s="18"/>
      <c r="P208" s="361"/>
      <c r="Q208" s="360"/>
      <c r="R208" s="1"/>
      <c r="S208" s="362"/>
      <c r="T208" s="1"/>
      <c r="U208" s="362"/>
      <c r="V208" s="1"/>
      <c r="W208" s="362"/>
      <c r="X208" s="1"/>
      <c r="Y208" s="362"/>
      <c r="Z208" s="1"/>
      <c r="AA208" s="1"/>
      <c r="AB208" s="1"/>
      <c r="AC208" s="1"/>
      <c r="AD208" s="360"/>
      <c r="AE208" s="363"/>
      <c r="AF208" s="364"/>
      <c r="AG208" s="365"/>
      <c r="AH208" s="365"/>
      <c r="AI208" s="366"/>
      <c r="AJ208" s="367"/>
      <c r="AK208" s="368"/>
      <c r="AL208" s="368"/>
      <c r="AM208" s="368"/>
      <c r="AN208" s="368"/>
      <c r="AO208" s="368"/>
      <c r="AP208" s="368"/>
      <c r="AQ208" s="369"/>
      <c r="AR208" s="368"/>
      <c r="AS208" s="369"/>
      <c r="AT208" s="369"/>
      <c r="AU208" s="369"/>
      <c r="AV208" s="369"/>
      <c r="AW208" s="369"/>
      <c r="AX208" s="369"/>
      <c r="AY208" s="369"/>
      <c r="AZ208" s="369"/>
      <c r="BA208" s="369"/>
      <c r="BB208" s="369"/>
      <c r="BC208" s="370"/>
      <c r="BD208" s="369"/>
      <c r="BE208" s="369"/>
      <c r="BF208" s="369"/>
      <c r="BG208" s="369"/>
      <c r="BH208" s="73"/>
      <c r="BI208" s="369"/>
      <c r="BJ208" s="369"/>
      <c r="BK208" s="369"/>
      <c r="BL208" s="369"/>
      <c r="BM208" s="369"/>
      <c r="BN208" s="369"/>
      <c r="BO208" s="371"/>
    </row>
    <row r="209" s="385" customFormat="true" ht="17.25" hidden="false" customHeight="false" outlineLevel="0" collapsed="false">
      <c r="B209" s="357"/>
      <c r="C209" s="357"/>
      <c r="D209" s="357"/>
      <c r="E209" s="357"/>
      <c r="F209" s="357"/>
      <c r="I209" s="358"/>
      <c r="K209" s="1"/>
      <c r="M209" s="359"/>
      <c r="N209" s="360"/>
      <c r="O209" s="18"/>
      <c r="P209" s="361"/>
      <c r="Q209" s="360"/>
      <c r="R209" s="1"/>
      <c r="S209" s="362"/>
      <c r="T209" s="1"/>
      <c r="U209" s="362"/>
      <c r="V209" s="1"/>
      <c r="W209" s="362"/>
      <c r="X209" s="1"/>
      <c r="Y209" s="362"/>
      <c r="Z209" s="1"/>
      <c r="AA209" s="1"/>
      <c r="AB209" s="1"/>
      <c r="AC209" s="1"/>
      <c r="AD209" s="360"/>
      <c r="AE209" s="363"/>
      <c r="AF209" s="364"/>
      <c r="AG209" s="365"/>
      <c r="AH209" s="365"/>
      <c r="AI209" s="366"/>
      <c r="AJ209" s="367"/>
      <c r="AK209" s="368"/>
      <c r="AL209" s="368"/>
      <c r="AM209" s="368"/>
      <c r="AN209" s="368"/>
      <c r="AO209" s="368"/>
      <c r="AP209" s="368"/>
      <c r="AQ209" s="369"/>
      <c r="AR209" s="368"/>
      <c r="AS209" s="369"/>
      <c r="AT209" s="369"/>
      <c r="AU209" s="369"/>
      <c r="AV209" s="369"/>
      <c r="AW209" s="369"/>
      <c r="AX209" s="369"/>
      <c r="AY209" s="369"/>
      <c r="AZ209" s="369"/>
      <c r="BA209" s="369"/>
      <c r="BB209" s="369"/>
      <c r="BC209" s="370"/>
      <c r="BD209" s="369"/>
      <c r="BE209" s="369"/>
      <c r="BF209" s="369"/>
      <c r="BG209" s="369"/>
      <c r="BH209" s="73"/>
      <c r="BI209" s="369"/>
      <c r="BJ209" s="369"/>
      <c r="BK209" s="369"/>
      <c r="BL209" s="369"/>
      <c r="BM209" s="369"/>
      <c r="BN209" s="369"/>
      <c r="BO209" s="371"/>
    </row>
    <row r="210" s="385" customFormat="true" ht="17.25" hidden="false" customHeight="false" outlineLevel="0" collapsed="false">
      <c r="B210" s="357"/>
      <c r="C210" s="357"/>
      <c r="D210" s="357"/>
      <c r="E210" s="357"/>
      <c r="F210" s="357"/>
      <c r="I210" s="358"/>
      <c r="K210" s="1"/>
      <c r="M210" s="359"/>
      <c r="N210" s="360"/>
      <c r="O210" s="18"/>
      <c r="P210" s="361"/>
      <c r="Q210" s="360"/>
      <c r="R210" s="1"/>
      <c r="S210" s="362"/>
      <c r="T210" s="1"/>
      <c r="U210" s="362"/>
      <c r="V210" s="1"/>
      <c r="W210" s="362"/>
      <c r="X210" s="1"/>
      <c r="Y210" s="362"/>
      <c r="Z210" s="1"/>
      <c r="AA210" s="1"/>
      <c r="AB210" s="1"/>
      <c r="AC210" s="1"/>
      <c r="AD210" s="360"/>
      <c r="AE210" s="363"/>
      <c r="AF210" s="364"/>
      <c r="AG210" s="365"/>
      <c r="AH210" s="365"/>
      <c r="AI210" s="366"/>
      <c r="AJ210" s="367"/>
      <c r="AK210" s="368"/>
      <c r="AL210" s="368"/>
      <c r="AM210" s="368"/>
      <c r="AN210" s="368"/>
      <c r="AO210" s="368"/>
      <c r="AP210" s="368"/>
      <c r="AQ210" s="369"/>
      <c r="AR210" s="368"/>
      <c r="AS210" s="369"/>
      <c r="AT210" s="369"/>
      <c r="AU210" s="369"/>
      <c r="AV210" s="369"/>
      <c r="AW210" s="369"/>
      <c r="AX210" s="369"/>
      <c r="AY210" s="369"/>
      <c r="AZ210" s="369"/>
      <c r="BA210" s="369"/>
      <c r="BB210" s="369"/>
      <c r="BC210" s="370"/>
      <c r="BD210" s="369"/>
      <c r="BE210" s="369"/>
      <c r="BF210" s="369"/>
      <c r="BG210" s="369"/>
      <c r="BH210" s="73"/>
      <c r="BI210" s="369"/>
      <c r="BJ210" s="369"/>
      <c r="BK210" s="369"/>
      <c r="BL210" s="369"/>
      <c r="BM210" s="369"/>
      <c r="BN210" s="369"/>
      <c r="BO210" s="371"/>
    </row>
    <row r="211" s="385" customFormat="true" ht="17.25" hidden="false" customHeight="false" outlineLevel="0" collapsed="false">
      <c r="B211" s="357"/>
      <c r="C211" s="357"/>
      <c r="D211" s="357"/>
      <c r="E211" s="357"/>
      <c r="F211" s="357"/>
      <c r="I211" s="358"/>
      <c r="K211" s="1"/>
      <c r="M211" s="359"/>
      <c r="N211" s="360"/>
      <c r="O211" s="18"/>
      <c r="P211" s="361"/>
      <c r="Q211" s="360"/>
      <c r="R211" s="1"/>
      <c r="S211" s="362"/>
      <c r="T211" s="1"/>
      <c r="U211" s="362"/>
      <c r="V211" s="1"/>
      <c r="W211" s="362"/>
      <c r="X211" s="1"/>
      <c r="Y211" s="362"/>
      <c r="Z211" s="1"/>
      <c r="AA211" s="1"/>
      <c r="AB211" s="1"/>
      <c r="AC211" s="1"/>
      <c r="AD211" s="360"/>
      <c r="AE211" s="363"/>
      <c r="AF211" s="364"/>
      <c r="AG211" s="365"/>
      <c r="AH211" s="365"/>
      <c r="AI211" s="366"/>
      <c r="AJ211" s="367"/>
      <c r="AK211" s="368"/>
      <c r="AL211" s="368"/>
      <c r="AM211" s="368"/>
      <c r="AN211" s="368"/>
      <c r="AO211" s="368"/>
      <c r="AP211" s="368"/>
      <c r="AQ211" s="369"/>
      <c r="AR211" s="368"/>
      <c r="AS211" s="369"/>
      <c r="AT211" s="369"/>
      <c r="AU211" s="369"/>
      <c r="AV211" s="369"/>
      <c r="AW211" s="369"/>
      <c r="AX211" s="369"/>
      <c r="AY211" s="369"/>
      <c r="AZ211" s="369"/>
      <c r="BA211" s="369"/>
      <c r="BB211" s="369"/>
      <c r="BC211" s="370"/>
      <c r="BD211" s="369"/>
      <c r="BE211" s="369"/>
      <c r="BF211" s="369"/>
      <c r="BG211" s="369"/>
      <c r="BH211" s="73"/>
      <c r="BI211" s="369"/>
      <c r="BJ211" s="369"/>
      <c r="BK211" s="369"/>
      <c r="BL211" s="369"/>
      <c r="BM211" s="369"/>
      <c r="BN211" s="369"/>
      <c r="BO211" s="371"/>
    </row>
    <row r="212" s="385" customFormat="true" ht="17.25" hidden="false" customHeight="false" outlineLevel="0" collapsed="false">
      <c r="B212" s="357"/>
      <c r="C212" s="357"/>
      <c r="D212" s="357"/>
      <c r="E212" s="357"/>
      <c r="F212" s="357"/>
      <c r="I212" s="358"/>
      <c r="K212" s="1"/>
      <c r="M212" s="359"/>
      <c r="N212" s="360"/>
      <c r="O212" s="18"/>
      <c r="P212" s="361"/>
      <c r="Q212" s="360"/>
      <c r="R212" s="1"/>
      <c r="S212" s="362"/>
      <c r="T212" s="1"/>
      <c r="U212" s="362"/>
      <c r="V212" s="1"/>
      <c r="W212" s="362"/>
      <c r="X212" s="1"/>
      <c r="Y212" s="362"/>
      <c r="Z212" s="1"/>
      <c r="AA212" s="1"/>
      <c r="AB212" s="1"/>
      <c r="AC212" s="1"/>
      <c r="AD212" s="360"/>
      <c r="AE212" s="363"/>
      <c r="AF212" s="364"/>
      <c r="AG212" s="365"/>
      <c r="AH212" s="365"/>
      <c r="AI212" s="366"/>
      <c r="AJ212" s="367"/>
      <c r="AK212" s="368"/>
      <c r="AL212" s="368"/>
      <c r="AM212" s="368"/>
      <c r="AN212" s="368"/>
      <c r="AO212" s="368"/>
      <c r="AP212" s="368"/>
      <c r="AQ212" s="369"/>
      <c r="AR212" s="368"/>
      <c r="AS212" s="369"/>
      <c r="AT212" s="369"/>
      <c r="AU212" s="369"/>
      <c r="AV212" s="369"/>
      <c r="AW212" s="369"/>
      <c r="AX212" s="369"/>
      <c r="AY212" s="369"/>
      <c r="AZ212" s="369"/>
      <c r="BA212" s="369"/>
      <c r="BB212" s="369"/>
      <c r="BC212" s="370"/>
      <c r="BD212" s="369"/>
      <c r="BE212" s="369"/>
      <c r="BF212" s="369"/>
      <c r="BG212" s="369"/>
      <c r="BH212" s="73"/>
      <c r="BI212" s="369"/>
      <c r="BJ212" s="369"/>
      <c r="BK212" s="369"/>
      <c r="BL212" s="369"/>
      <c r="BM212" s="369"/>
      <c r="BN212" s="369"/>
      <c r="BO212" s="371"/>
    </row>
    <row r="213" s="385" customFormat="true" ht="17.25" hidden="false" customHeight="false" outlineLevel="0" collapsed="false">
      <c r="B213" s="357"/>
      <c r="C213" s="357"/>
      <c r="D213" s="357"/>
      <c r="E213" s="357"/>
      <c r="F213" s="357"/>
      <c r="I213" s="358"/>
      <c r="K213" s="1"/>
      <c r="M213" s="359"/>
      <c r="N213" s="360"/>
      <c r="O213" s="18"/>
      <c r="P213" s="361"/>
      <c r="Q213" s="360"/>
      <c r="R213" s="1"/>
      <c r="S213" s="362"/>
      <c r="T213" s="1"/>
      <c r="U213" s="362"/>
      <c r="V213" s="1"/>
      <c r="W213" s="362"/>
      <c r="X213" s="1"/>
      <c r="Y213" s="362"/>
      <c r="Z213" s="1"/>
      <c r="AA213" s="1"/>
      <c r="AB213" s="1"/>
      <c r="AC213" s="1"/>
      <c r="AD213" s="360"/>
      <c r="AE213" s="363"/>
      <c r="AF213" s="364"/>
      <c r="AG213" s="365"/>
      <c r="AH213" s="365"/>
      <c r="AI213" s="366"/>
      <c r="AJ213" s="367"/>
      <c r="AK213" s="368"/>
      <c r="AL213" s="368"/>
      <c r="AM213" s="368"/>
      <c r="AN213" s="368"/>
      <c r="AO213" s="368"/>
      <c r="AP213" s="368"/>
      <c r="AQ213" s="369"/>
      <c r="AR213" s="368"/>
      <c r="AS213" s="369"/>
      <c r="AT213" s="369"/>
      <c r="AU213" s="369"/>
      <c r="AV213" s="369"/>
      <c r="AW213" s="369"/>
      <c r="AX213" s="369"/>
      <c r="AY213" s="369"/>
      <c r="AZ213" s="369"/>
      <c r="BA213" s="369"/>
      <c r="BB213" s="369"/>
      <c r="BC213" s="370"/>
      <c r="BD213" s="369"/>
      <c r="BE213" s="369"/>
      <c r="BF213" s="369"/>
      <c r="BG213" s="369"/>
      <c r="BH213" s="73"/>
      <c r="BI213" s="369"/>
      <c r="BJ213" s="369"/>
      <c r="BK213" s="369"/>
      <c r="BL213" s="369"/>
      <c r="BM213" s="369"/>
      <c r="BN213" s="369"/>
      <c r="BO213" s="371"/>
    </row>
    <row r="214" s="385" customFormat="true" ht="17.25" hidden="false" customHeight="false" outlineLevel="0" collapsed="false">
      <c r="B214" s="357"/>
      <c r="C214" s="357"/>
      <c r="D214" s="357"/>
      <c r="E214" s="357"/>
      <c r="F214" s="357"/>
      <c r="I214" s="358"/>
      <c r="K214" s="1"/>
      <c r="M214" s="359"/>
      <c r="N214" s="360"/>
      <c r="O214" s="18"/>
      <c r="P214" s="361"/>
      <c r="Q214" s="360"/>
      <c r="R214" s="1"/>
      <c r="S214" s="362"/>
      <c r="T214" s="1"/>
      <c r="U214" s="362"/>
      <c r="V214" s="1"/>
      <c r="W214" s="362"/>
      <c r="X214" s="1"/>
      <c r="Y214" s="362"/>
      <c r="Z214" s="1"/>
      <c r="AA214" s="1"/>
      <c r="AB214" s="1"/>
      <c r="AC214" s="1"/>
      <c r="AD214" s="360"/>
      <c r="AE214" s="363"/>
      <c r="AF214" s="364"/>
      <c r="AG214" s="365"/>
      <c r="AH214" s="365"/>
      <c r="AI214" s="366"/>
      <c r="AJ214" s="367"/>
      <c r="AK214" s="368"/>
      <c r="AL214" s="368"/>
      <c r="AM214" s="368"/>
      <c r="AN214" s="368"/>
      <c r="AO214" s="368"/>
      <c r="AP214" s="368"/>
      <c r="AQ214" s="369"/>
      <c r="AR214" s="368"/>
      <c r="AS214" s="369"/>
      <c r="AT214" s="369"/>
      <c r="AU214" s="369"/>
      <c r="AV214" s="369"/>
      <c r="AW214" s="369"/>
      <c r="AX214" s="369"/>
      <c r="AY214" s="369"/>
      <c r="AZ214" s="369"/>
      <c r="BA214" s="369"/>
      <c r="BB214" s="369"/>
      <c r="BC214" s="370"/>
      <c r="BD214" s="369"/>
      <c r="BE214" s="369"/>
      <c r="BF214" s="369"/>
      <c r="BG214" s="369"/>
      <c r="BH214" s="73"/>
      <c r="BI214" s="369"/>
      <c r="BJ214" s="369"/>
      <c r="BK214" s="369"/>
      <c r="BL214" s="369"/>
      <c r="BM214" s="369"/>
      <c r="BN214" s="369"/>
      <c r="BO214" s="371"/>
    </row>
    <row r="215" s="385" customFormat="true" ht="17.25" hidden="false" customHeight="false" outlineLevel="0" collapsed="false">
      <c r="B215" s="357"/>
      <c r="C215" s="357"/>
      <c r="D215" s="357"/>
      <c r="E215" s="357"/>
      <c r="F215" s="357"/>
      <c r="I215" s="358"/>
      <c r="K215" s="1"/>
      <c r="M215" s="359"/>
      <c r="N215" s="360"/>
      <c r="O215" s="18"/>
      <c r="P215" s="361"/>
      <c r="Q215" s="360"/>
      <c r="R215" s="1"/>
      <c r="S215" s="362"/>
      <c r="T215" s="1"/>
      <c r="U215" s="362"/>
      <c r="V215" s="1"/>
      <c r="W215" s="362"/>
      <c r="X215" s="1"/>
      <c r="Y215" s="362"/>
      <c r="Z215" s="1"/>
      <c r="AA215" s="1"/>
      <c r="AB215" s="1"/>
      <c r="AC215" s="1"/>
      <c r="AD215" s="360"/>
      <c r="AE215" s="363"/>
      <c r="AF215" s="364"/>
      <c r="AG215" s="365"/>
      <c r="AH215" s="365"/>
      <c r="AI215" s="366"/>
      <c r="AJ215" s="367"/>
      <c r="AK215" s="368"/>
      <c r="AL215" s="368"/>
      <c r="AM215" s="368"/>
      <c r="AN215" s="368"/>
      <c r="AO215" s="368"/>
      <c r="AP215" s="368"/>
      <c r="AQ215" s="369"/>
      <c r="AR215" s="368"/>
      <c r="AS215" s="369"/>
      <c r="AT215" s="369"/>
      <c r="AU215" s="369"/>
      <c r="AV215" s="369"/>
      <c r="AW215" s="369"/>
      <c r="AX215" s="369"/>
      <c r="AY215" s="369"/>
      <c r="AZ215" s="369"/>
      <c r="BA215" s="369"/>
      <c r="BB215" s="369"/>
      <c r="BC215" s="370"/>
      <c r="BD215" s="369"/>
      <c r="BE215" s="369"/>
      <c r="BF215" s="369"/>
      <c r="BG215" s="369"/>
      <c r="BH215" s="73"/>
      <c r="BI215" s="369"/>
      <c r="BJ215" s="369"/>
      <c r="BK215" s="369"/>
      <c r="BL215" s="369"/>
      <c r="BM215" s="369"/>
      <c r="BN215" s="369"/>
      <c r="BO215" s="371"/>
    </row>
    <row r="216" s="385" customFormat="true" ht="17.25" hidden="false" customHeight="false" outlineLevel="0" collapsed="false">
      <c r="B216" s="357"/>
      <c r="C216" s="357"/>
      <c r="D216" s="357"/>
      <c r="E216" s="357"/>
      <c r="F216" s="357"/>
      <c r="I216" s="358"/>
      <c r="K216" s="1"/>
      <c r="M216" s="359"/>
      <c r="N216" s="360"/>
      <c r="O216" s="18"/>
      <c r="P216" s="361"/>
      <c r="Q216" s="360"/>
      <c r="R216" s="1"/>
      <c r="S216" s="362"/>
      <c r="T216" s="1"/>
      <c r="U216" s="362"/>
      <c r="V216" s="1"/>
      <c r="W216" s="362"/>
      <c r="X216" s="1"/>
      <c r="Y216" s="362"/>
      <c r="Z216" s="1"/>
      <c r="AA216" s="1"/>
      <c r="AB216" s="1"/>
      <c r="AC216" s="1"/>
      <c r="AD216" s="360"/>
      <c r="AE216" s="363"/>
      <c r="AF216" s="364"/>
      <c r="AG216" s="365"/>
      <c r="AH216" s="365"/>
      <c r="AI216" s="366"/>
      <c r="AJ216" s="367"/>
      <c r="AK216" s="368"/>
      <c r="AL216" s="368"/>
      <c r="AM216" s="368"/>
      <c r="AN216" s="368"/>
      <c r="AO216" s="368"/>
      <c r="AP216" s="368"/>
      <c r="AQ216" s="369"/>
      <c r="AR216" s="368"/>
      <c r="AS216" s="369"/>
      <c r="AT216" s="369"/>
      <c r="AU216" s="369"/>
      <c r="AV216" s="369"/>
      <c r="AW216" s="369"/>
      <c r="AX216" s="369"/>
      <c r="AY216" s="369"/>
      <c r="AZ216" s="369"/>
      <c r="BA216" s="369"/>
      <c r="BB216" s="369"/>
      <c r="BC216" s="370"/>
      <c r="BD216" s="369"/>
      <c r="BE216" s="369"/>
      <c r="BF216" s="369"/>
      <c r="BG216" s="369"/>
      <c r="BH216" s="73"/>
      <c r="BI216" s="369"/>
      <c r="BJ216" s="369"/>
      <c r="BK216" s="369"/>
      <c r="BL216" s="369"/>
      <c r="BM216" s="369"/>
      <c r="BN216" s="369"/>
      <c r="BO216" s="371"/>
    </row>
    <row r="217" s="385" customFormat="true" ht="17.25" hidden="false" customHeight="false" outlineLevel="0" collapsed="false">
      <c r="B217" s="357"/>
      <c r="C217" s="357"/>
      <c r="D217" s="357"/>
      <c r="E217" s="357"/>
      <c r="F217" s="357"/>
      <c r="I217" s="358"/>
      <c r="K217" s="1"/>
      <c r="M217" s="359"/>
      <c r="N217" s="360"/>
      <c r="O217" s="18"/>
      <c r="P217" s="361"/>
      <c r="Q217" s="360"/>
      <c r="R217" s="1"/>
      <c r="S217" s="362"/>
      <c r="T217" s="1"/>
      <c r="U217" s="362"/>
      <c r="V217" s="1"/>
      <c r="W217" s="362"/>
      <c r="X217" s="1"/>
      <c r="Y217" s="362"/>
      <c r="Z217" s="1"/>
      <c r="AA217" s="1"/>
      <c r="AB217" s="1"/>
      <c r="AC217" s="1"/>
      <c r="AD217" s="360"/>
      <c r="AE217" s="363"/>
      <c r="AF217" s="364"/>
      <c r="AG217" s="365"/>
      <c r="AH217" s="365"/>
      <c r="AI217" s="366"/>
      <c r="AJ217" s="367"/>
      <c r="AK217" s="368"/>
      <c r="AL217" s="368"/>
      <c r="AM217" s="368"/>
      <c r="AN217" s="368"/>
      <c r="AO217" s="368"/>
      <c r="AP217" s="368"/>
      <c r="AQ217" s="369"/>
      <c r="AR217" s="368"/>
      <c r="AS217" s="369"/>
      <c r="AT217" s="369"/>
      <c r="AU217" s="369"/>
      <c r="AV217" s="369"/>
      <c r="AW217" s="369"/>
      <c r="AX217" s="369"/>
      <c r="AY217" s="369"/>
      <c r="AZ217" s="369"/>
      <c r="BA217" s="369"/>
      <c r="BB217" s="369"/>
      <c r="BC217" s="370"/>
      <c r="BD217" s="369"/>
      <c r="BE217" s="369"/>
      <c r="BF217" s="369"/>
      <c r="BG217" s="369"/>
      <c r="BH217" s="73"/>
      <c r="BI217" s="369"/>
      <c r="BJ217" s="369"/>
      <c r="BK217" s="369"/>
      <c r="BL217" s="369"/>
      <c r="BM217" s="369"/>
      <c r="BN217" s="369"/>
      <c r="BO217" s="371"/>
    </row>
    <row r="218" s="385" customFormat="true" ht="17.25" hidden="false" customHeight="false" outlineLevel="0" collapsed="false">
      <c r="B218" s="357"/>
      <c r="C218" s="357"/>
      <c r="D218" s="357"/>
      <c r="E218" s="357"/>
      <c r="F218" s="357"/>
      <c r="I218" s="358"/>
      <c r="K218" s="1"/>
      <c r="M218" s="359"/>
      <c r="N218" s="360"/>
      <c r="O218" s="18"/>
      <c r="P218" s="361"/>
      <c r="Q218" s="360"/>
      <c r="R218" s="1"/>
      <c r="S218" s="362"/>
      <c r="T218" s="1"/>
      <c r="U218" s="362"/>
      <c r="V218" s="1"/>
      <c r="W218" s="362"/>
      <c r="X218" s="1"/>
      <c r="Y218" s="362"/>
      <c r="Z218" s="1"/>
      <c r="AA218" s="1"/>
      <c r="AB218" s="1"/>
      <c r="AC218" s="1"/>
      <c r="AD218" s="360"/>
      <c r="AE218" s="363"/>
      <c r="AF218" s="364"/>
      <c r="AG218" s="365"/>
      <c r="AH218" s="365"/>
      <c r="AI218" s="366"/>
      <c r="AJ218" s="367"/>
      <c r="AK218" s="368"/>
      <c r="AL218" s="368"/>
      <c r="AM218" s="368"/>
      <c r="AN218" s="368"/>
      <c r="AO218" s="368"/>
      <c r="AP218" s="368"/>
      <c r="AQ218" s="369"/>
      <c r="AR218" s="368"/>
      <c r="AS218" s="369"/>
      <c r="AT218" s="369"/>
      <c r="AU218" s="369"/>
      <c r="AV218" s="369"/>
      <c r="AW218" s="369"/>
      <c r="AX218" s="369"/>
      <c r="AY218" s="369"/>
      <c r="AZ218" s="369"/>
      <c r="BA218" s="369"/>
      <c r="BB218" s="369"/>
      <c r="BC218" s="370"/>
      <c r="BD218" s="369"/>
      <c r="BE218" s="369"/>
      <c r="BF218" s="369"/>
      <c r="BG218" s="369"/>
      <c r="BH218" s="73"/>
      <c r="BI218" s="369"/>
      <c r="BJ218" s="369"/>
      <c r="BK218" s="369"/>
      <c r="BL218" s="369"/>
      <c r="BM218" s="369"/>
      <c r="BN218" s="369"/>
      <c r="BO218" s="371"/>
    </row>
    <row r="219" s="385" customFormat="true" ht="17.25" hidden="false" customHeight="false" outlineLevel="0" collapsed="false">
      <c r="B219" s="357"/>
      <c r="C219" s="357"/>
      <c r="D219" s="357"/>
      <c r="E219" s="357"/>
      <c r="F219" s="357"/>
      <c r="I219" s="358"/>
      <c r="K219" s="1"/>
      <c r="M219" s="359"/>
      <c r="N219" s="360"/>
      <c r="O219" s="18"/>
      <c r="P219" s="361"/>
      <c r="Q219" s="360"/>
      <c r="R219" s="1"/>
      <c r="S219" s="362"/>
      <c r="T219" s="1"/>
      <c r="U219" s="362"/>
      <c r="V219" s="1"/>
      <c r="W219" s="362"/>
      <c r="X219" s="1"/>
      <c r="Y219" s="362"/>
      <c r="Z219" s="1"/>
      <c r="AA219" s="1"/>
      <c r="AB219" s="1"/>
      <c r="AC219" s="1"/>
      <c r="AD219" s="360"/>
      <c r="AE219" s="363"/>
      <c r="AF219" s="364"/>
      <c r="AG219" s="365"/>
      <c r="AH219" s="365"/>
      <c r="AI219" s="366"/>
      <c r="AJ219" s="367"/>
      <c r="AK219" s="368"/>
      <c r="AL219" s="368"/>
      <c r="AM219" s="368"/>
      <c r="AN219" s="368"/>
      <c r="AO219" s="368"/>
      <c r="AP219" s="368"/>
      <c r="AQ219" s="369"/>
      <c r="AR219" s="368"/>
      <c r="AS219" s="369"/>
      <c r="AT219" s="369"/>
      <c r="AU219" s="369"/>
      <c r="AV219" s="369"/>
      <c r="AW219" s="369"/>
      <c r="AX219" s="369"/>
      <c r="AY219" s="369"/>
      <c r="AZ219" s="369"/>
      <c r="BA219" s="369"/>
      <c r="BB219" s="369"/>
      <c r="BC219" s="370"/>
      <c r="BD219" s="369"/>
      <c r="BE219" s="369"/>
      <c r="BF219" s="369"/>
      <c r="BG219" s="369"/>
      <c r="BH219" s="73"/>
      <c r="BI219" s="369"/>
      <c r="BJ219" s="369"/>
      <c r="BK219" s="369"/>
      <c r="BL219" s="369"/>
      <c r="BM219" s="369"/>
      <c r="BN219" s="369"/>
      <c r="BO219" s="371"/>
    </row>
    <row r="220" s="385" customFormat="true" ht="17.25" hidden="false" customHeight="false" outlineLevel="0" collapsed="false">
      <c r="B220" s="357"/>
      <c r="C220" s="357"/>
      <c r="D220" s="357"/>
      <c r="E220" s="357"/>
      <c r="F220" s="357"/>
      <c r="I220" s="358"/>
      <c r="K220" s="1"/>
      <c r="M220" s="359"/>
      <c r="N220" s="360"/>
      <c r="O220" s="18"/>
      <c r="P220" s="361"/>
      <c r="Q220" s="360"/>
      <c r="R220" s="1"/>
      <c r="S220" s="362"/>
      <c r="T220" s="1"/>
      <c r="U220" s="362"/>
      <c r="V220" s="1"/>
      <c r="W220" s="362"/>
      <c r="X220" s="1"/>
      <c r="Y220" s="362"/>
      <c r="Z220" s="1"/>
      <c r="AA220" s="1"/>
      <c r="AB220" s="1"/>
      <c r="AC220" s="1"/>
      <c r="AD220" s="360"/>
      <c r="AE220" s="363"/>
      <c r="AF220" s="364"/>
      <c r="AG220" s="365"/>
      <c r="AH220" s="365"/>
      <c r="AI220" s="366"/>
      <c r="AJ220" s="367"/>
      <c r="AK220" s="368"/>
      <c r="AL220" s="368"/>
      <c r="AM220" s="368"/>
      <c r="AN220" s="368"/>
      <c r="AO220" s="368"/>
      <c r="AP220" s="368"/>
      <c r="AQ220" s="369"/>
      <c r="AR220" s="368"/>
      <c r="AS220" s="369"/>
      <c r="AT220" s="369"/>
      <c r="AU220" s="369"/>
      <c r="AV220" s="369"/>
      <c r="AW220" s="369"/>
      <c r="AX220" s="369"/>
      <c r="AY220" s="369"/>
      <c r="AZ220" s="369"/>
      <c r="BA220" s="369"/>
      <c r="BB220" s="369"/>
      <c r="BC220" s="370"/>
      <c r="BD220" s="369"/>
      <c r="BE220" s="369"/>
      <c r="BF220" s="369"/>
      <c r="BG220" s="369"/>
      <c r="BH220" s="73"/>
      <c r="BI220" s="369"/>
      <c r="BJ220" s="369"/>
      <c r="BK220" s="369"/>
      <c r="BL220" s="369"/>
      <c r="BM220" s="369"/>
      <c r="BN220" s="369"/>
      <c r="BO220" s="371"/>
    </row>
    <row r="221" s="385" customFormat="true" ht="17.25" hidden="false" customHeight="false" outlineLevel="0" collapsed="false">
      <c r="B221" s="357"/>
      <c r="C221" s="357"/>
      <c r="D221" s="357"/>
      <c r="E221" s="357"/>
      <c r="F221" s="357"/>
      <c r="I221" s="358"/>
      <c r="K221" s="1"/>
      <c r="M221" s="359"/>
      <c r="N221" s="360"/>
      <c r="O221" s="18"/>
      <c r="P221" s="361"/>
      <c r="Q221" s="360"/>
      <c r="R221" s="1"/>
      <c r="S221" s="362"/>
      <c r="T221" s="1"/>
      <c r="U221" s="362"/>
      <c r="V221" s="1"/>
      <c r="W221" s="362"/>
      <c r="X221" s="1"/>
      <c r="Y221" s="362"/>
      <c r="Z221" s="1"/>
      <c r="AA221" s="1"/>
      <c r="AB221" s="1"/>
      <c r="AC221" s="1"/>
      <c r="AD221" s="360"/>
      <c r="AE221" s="363"/>
      <c r="AF221" s="364"/>
      <c r="AG221" s="365"/>
      <c r="AH221" s="365"/>
      <c r="AI221" s="366"/>
      <c r="AJ221" s="367"/>
      <c r="AK221" s="368"/>
      <c r="AL221" s="368"/>
      <c r="AM221" s="368"/>
      <c r="AN221" s="368"/>
      <c r="AO221" s="368"/>
      <c r="AP221" s="368"/>
      <c r="AQ221" s="369"/>
      <c r="AR221" s="368"/>
      <c r="AS221" s="369"/>
      <c r="AT221" s="369"/>
      <c r="AU221" s="369"/>
      <c r="AV221" s="369"/>
      <c r="AW221" s="369"/>
      <c r="AX221" s="369"/>
      <c r="AY221" s="369"/>
      <c r="AZ221" s="369"/>
      <c r="BA221" s="369"/>
      <c r="BB221" s="369"/>
      <c r="BC221" s="370"/>
      <c r="BD221" s="369"/>
      <c r="BE221" s="369"/>
      <c r="BF221" s="369"/>
      <c r="BG221" s="369"/>
      <c r="BH221" s="73"/>
      <c r="BI221" s="369"/>
      <c r="BJ221" s="369"/>
      <c r="BK221" s="369"/>
      <c r="BL221" s="369"/>
      <c r="BM221" s="369"/>
      <c r="BN221" s="369"/>
      <c r="BO221" s="371"/>
    </row>
    <row r="222" s="385" customFormat="true" ht="17.25" hidden="false" customHeight="false" outlineLevel="0" collapsed="false">
      <c r="B222" s="357"/>
      <c r="C222" s="357"/>
      <c r="D222" s="357"/>
      <c r="E222" s="357"/>
      <c r="F222" s="357"/>
      <c r="I222" s="358"/>
      <c r="K222" s="1"/>
      <c r="M222" s="359"/>
      <c r="N222" s="360"/>
      <c r="O222" s="18"/>
      <c r="P222" s="361"/>
      <c r="Q222" s="360"/>
      <c r="R222" s="1"/>
      <c r="S222" s="362"/>
      <c r="T222" s="1"/>
      <c r="U222" s="362"/>
      <c r="V222" s="1"/>
      <c r="W222" s="362"/>
      <c r="X222" s="1"/>
      <c r="Y222" s="362"/>
      <c r="Z222" s="1"/>
      <c r="AA222" s="1"/>
      <c r="AB222" s="1"/>
      <c r="AC222" s="1"/>
      <c r="AD222" s="360"/>
      <c r="AE222" s="363"/>
      <c r="AF222" s="364"/>
      <c r="AG222" s="365"/>
      <c r="AH222" s="365"/>
      <c r="AI222" s="366"/>
      <c r="AJ222" s="367"/>
      <c r="AK222" s="368"/>
      <c r="AL222" s="368"/>
      <c r="AM222" s="368"/>
      <c r="AN222" s="368"/>
      <c r="AO222" s="368"/>
      <c r="AP222" s="368"/>
      <c r="AQ222" s="369"/>
      <c r="AR222" s="368"/>
      <c r="AS222" s="369"/>
      <c r="AT222" s="369"/>
      <c r="AU222" s="369"/>
      <c r="AV222" s="369"/>
      <c r="AW222" s="369"/>
      <c r="AX222" s="369"/>
      <c r="AY222" s="369"/>
      <c r="AZ222" s="369"/>
      <c r="BA222" s="369"/>
      <c r="BB222" s="369"/>
      <c r="BC222" s="370"/>
      <c r="BD222" s="369"/>
      <c r="BE222" s="369"/>
      <c r="BF222" s="369"/>
      <c r="BG222" s="369"/>
      <c r="BH222" s="73"/>
      <c r="BI222" s="369"/>
      <c r="BJ222" s="369"/>
      <c r="BK222" s="369"/>
      <c r="BL222" s="369"/>
      <c r="BM222" s="369"/>
      <c r="BN222" s="369"/>
      <c r="BO222" s="371"/>
    </row>
    <row r="223" s="385" customFormat="true" ht="17.25" hidden="false" customHeight="false" outlineLevel="0" collapsed="false">
      <c r="B223" s="357"/>
      <c r="C223" s="357"/>
      <c r="D223" s="357"/>
      <c r="E223" s="357"/>
      <c r="F223" s="357"/>
      <c r="I223" s="358"/>
      <c r="K223" s="1"/>
      <c r="M223" s="359"/>
      <c r="N223" s="360"/>
      <c r="O223" s="18"/>
      <c r="P223" s="361"/>
      <c r="Q223" s="360"/>
      <c r="R223" s="1"/>
      <c r="S223" s="362"/>
      <c r="T223" s="1"/>
      <c r="U223" s="362"/>
      <c r="V223" s="1"/>
      <c r="W223" s="362"/>
      <c r="X223" s="1"/>
      <c r="Y223" s="362"/>
      <c r="Z223" s="1"/>
      <c r="AA223" s="1"/>
      <c r="AB223" s="1"/>
      <c r="AC223" s="1"/>
      <c r="AD223" s="360"/>
      <c r="AE223" s="363"/>
      <c r="AF223" s="364"/>
      <c r="AG223" s="365"/>
      <c r="AH223" s="365"/>
      <c r="AI223" s="366"/>
      <c r="AJ223" s="367"/>
      <c r="AK223" s="368"/>
      <c r="AL223" s="368"/>
      <c r="AM223" s="368"/>
      <c r="AN223" s="368"/>
      <c r="AO223" s="368"/>
      <c r="AP223" s="368"/>
      <c r="AQ223" s="369"/>
      <c r="AR223" s="368"/>
      <c r="AS223" s="369"/>
      <c r="AT223" s="369"/>
      <c r="AU223" s="369"/>
      <c r="AV223" s="369"/>
      <c r="AW223" s="369"/>
      <c r="AX223" s="369"/>
      <c r="AY223" s="369"/>
      <c r="AZ223" s="369"/>
      <c r="BA223" s="369"/>
      <c r="BB223" s="369"/>
      <c r="BC223" s="370"/>
      <c r="BD223" s="369"/>
      <c r="BE223" s="369"/>
      <c r="BF223" s="369"/>
      <c r="BG223" s="369"/>
      <c r="BH223" s="73"/>
      <c r="BI223" s="369"/>
      <c r="BJ223" s="369"/>
      <c r="BK223" s="369"/>
      <c r="BL223" s="369"/>
      <c r="BM223" s="369"/>
      <c r="BN223" s="369"/>
      <c r="BO223" s="371"/>
    </row>
    <row r="224" s="385" customFormat="true" ht="17.25" hidden="false" customHeight="false" outlineLevel="0" collapsed="false">
      <c r="B224" s="357"/>
      <c r="C224" s="357"/>
      <c r="D224" s="357"/>
      <c r="E224" s="357"/>
      <c r="F224" s="357"/>
      <c r="I224" s="358"/>
      <c r="K224" s="1"/>
      <c r="M224" s="359"/>
      <c r="N224" s="360"/>
      <c r="O224" s="18"/>
      <c r="P224" s="361"/>
      <c r="Q224" s="360"/>
      <c r="R224" s="1"/>
      <c r="S224" s="362"/>
      <c r="T224" s="1"/>
      <c r="U224" s="362"/>
      <c r="V224" s="1"/>
      <c r="W224" s="362"/>
      <c r="X224" s="1"/>
      <c r="Y224" s="362"/>
      <c r="Z224" s="1"/>
      <c r="AA224" s="1"/>
      <c r="AB224" s="1"/>
      <c r="AC224" s="1"/>
      <c r="AD224" s="360"/>
      <c r="AE224" s="363"/>
      <c r="AF224" s="364"/>
      <c r="AG224" s="365"/>
      <c r="AH224" s="365"/>
      <c r="AI224" s="366"/>
      <c r="AJ224" s="367"/>
      <c r="AK224" s="368"/>
      <c r="AL224" s="368"/>
      <c r="AM224" s="368"/>
      <c r="AN224" s="368"/>
      <c r="AO224" s="368"/>
      <c r="AP224" s="368"/>
      <c r="AQ224" s="369"/>
      <c r="AR224" s="368"/>
      <c r="AS224" s="369"/>
      <c r="AT224" s="369"/>
      <c r="AU224" s="369"/>
      <c r="AV224" s="369"/>
      <c r="AW224" s="369"/>
      <c r="AX224" s="369"/>
      <c r="AY224" s="369"/>
      <c r="AZ224" s="369"/>
      <c r="BA224" s="369"/>
      <c r="BB224" s="369"/>
      <c r="BC224" s="370"/>
      <c r="BD224" s="369"/>
      <c r="BE224" s="369"/>
      <c r="BF224" s="369"/>
      <c r="BG224" s="369"/>
      <c r="BH224" s="73"/>
      <c r="BI224" s="369"/>
      <c r="BJ224" s="369"/>
      <c r="BK224" s="369"/>
      <c r="BL224" s="369"/>
      <c r="BM224" s="369"/>
      <c r="BN224" s="369"/>
      <c r="BO224" s="371"/>
    </row>
    <row r="225" s="385" customFormat="true" ht="17.25" hidden="false" customHeight="false" outlineLevel="0" collapsed="false">
      <c r="B225" s="357"/>
      <c r="C225" s="357"/>
      <c r="D225" s="357"/>
      <c r="E225" s="357"/>
      <c r="F225" s="357"/>
      <c r="I225" s="358"/>
      <c r="K225" s="1"/>
      <c r="M225" s="359"/>
      <c r="N225" s="360"/>
      <c r="O225" s="18"/>
      <c r="P225" s="361"/>
      <c r="Q225" s="360"/>
      <c r="R225" s="1"/>
      <c r="S225" s="362"/>
      <c r="T225" s="1"/>
      <c r="U225" s="362"/>
      <c r="V225" s="1"/>
      <c r="W225" s="362"/>
      <c r="X225" s="1"/>
      <c r="Y225" s="362"/>
      <c r="Z225" s="1"/>
      <c r="AA225" s="1"/>
      <c r="AB225" s="1"/>
      <c r="AC225" s="1"/>
      <c r="AD225" s="360"/>
      <c r="AE225" s="363"/>
      <c r="AF225" s="364"/>
      <c r="AG225" s="365"/>
      <c r="AH225" s="365"/>
      <c r="AI225" s="366"/>
      <c r="AJ225" s="367"/>
      <c r="AK225" s="368"/>
      <c r="AL225" s="368"/>
      <c r="AM225" s="368"/>
      <c r="AN225" s="368"/>
      <c r="AO225" s="368"/>
      <c r="AP225" s="368"/>
      <c r="AQ225" s="369"/>
      <c r="AR225" s="368"/>
      <c r="AS225" s="369"/>
      <c r="AT225" s="369"/>
      <c r="AU225" s="369"/>
      <c r="AV225" s="369"/>
      <c r="AW225" s="369"/>
      <c r="AX225" s="369"/>
      <c r="AY225" s="369"/>
      <c r="AZ225" s="369"/>
      <c r="BA225" s="369"/>
      <c r="BB225" s="369"/>
      <c r="BC225" s="370"/>
      <c r="BD225" s="369"/>
      <c r="BE225" s="369"/>
      <c r="BF225" s="369"/>
      <c r="BG225" s="369"/>
      <c r="BH225" s="73"/>
      <c r="BI225" s="369"/>
      <c r="BJ225" s="369"/>
      <c r="BK225" s="369"/>
      <c r="BL225" s="369"/>
      <c r="BM225" s="369"/>
      <c r="BN225" s="369"/>
      <c r="BO225" s="371"/>
    </row>
    <row r="226" s="385" customFormat="true" ht="17.25" hidden="false" customHeight="false" outlineLevel="0" collapsed="false">
      <c r="B226" s="357"/>
      <c r="C226" s="357"/>
      <c r="D226" s="357"/>
      <c r="E226" s="357"/>
      <c r="F226" s="357"/>
      <c r="I226" s="358"/>
      <c r="K226" s="1"/>
      <c r="M226" s="359"/>
      <c r="N226" s="360"/>
      <c r="O226" s="18"/>
      <c r="P226" s="361"/>
      <c r="Q226" s="360"/>
      <c r="R226" s="1"/>
      <c r="S226" s="362"/>
      <c r="T226" s="1"/>
      <c r="U226" s="362"/>
      <c r="V226" s="1"/>
      <c r="W226" s="362"/>
      <c r="X226" s="1"/>
      <c r="Y226" s="362"/>
      <c r="Z226" s="1"/>
      <c r="AA226" s="1"/>
      <c r="AB226" s="1"/>
      <c r="AC226" s="1"/>
      <c r="AD226" s="360"/>
      <c r="AE226" s="363"/>
      <c r="AF226" s="364"/>
      <c r="AG226" s="365"/>
      <c r="AH226" s="365"/>
      <c r="AI226" s="366"/>
      <c r="AJ226" s="367"/>
      <c r="AK226" s="368"/>
      <c r="AL226" s="368"/>
      <c r="AM226" s="368"/>
      <c r="AN226" s="368"/>
      <c r="AO226" s="368"/>
      <c r="AP226" s="368"/>
      <c r="AQ226" s="369"/>
      <c r="AR226" s="368"/>
      <c r="AS226" s="369"/>
      <c r="AT226" s="369"/>
      <c r="AU226" s="369"/>
      <c r="AV226" s="369"/>
      <c r="AW226" s="369"/>
      <c r="AX226" s="369"/>
      <c r="AY226" s="369"/>
      <c r="AZ226" s="369"/>
      <c r="BA226" s="369"/>
      <c r="BB226" s="369"/>
      <c r="BC226" s="370"/>
      <c r="BD226" s="369"/>
      <c r="BE226" s="369"/>
      <c r="BF226" s="369"/>
      <c r="BG226" s="369"/>
      <c r="BH226" s="73"/>
      <c r="BI226" s="369"/>
      <c r="BJ226" s="369"/>
      <c r="BK226" s="369"/>
      <c r="BL226" s="369"/>
      <c r="BM226" s="369"/>
      <c r="BN226" s="369"/>
      <c r="BO226" s="371"/>
    </row>
    <row r="227" s="385" customFormat="true" ht="17.25" hidden="false" customHeight="false" outlineLevel="0" collapsed="false">
      <c r="B227" s="357"/>
      <c r="C227" s="357"/>
      <c r="D227" s="357"/>
      <c r="E227" s="357"/>
      <c r="F227" s="357"/>
      <c r="I227" s="358"/>
      <c r="K227" s="1"/>
      <c r="M227" s="359"/>
      <c r="N227" s="360"/>
      <c r="O227" s="18"/>
      <c r="P227" s="361"/>
      <c r="Q227" s="360"/>
      <c r="R227" s="1"/>
      <c r="S227" s="362"/>
      <c r="T227" s="1"/>
      <c r="U227" s="362"/>
      <c r="V227" s="1"/>
      <c r="W227" s="362"/>
      <c r="X227" s="1"/>
      <c r="Y227" s="362"/>
      <c r="Z227" s="1"/>
      <c r="AA227" s="1"/>
      <c r="AB227" s="1"/>
      <c r="AC227" s="1"/>
      <c r="AD227" s="360"/>
      <c r="AE227" s="363"/>
      <c r="AF227" s="364"/>
      <c r="AG227" s="365"/>
      <c r="AH227" s="365"/>
      <c r="AI227" s="366"/>
      <c r="AJ227" s="367"/>
      <c r="AK227" s="368"/>
      <c r="AL227" s="368"/>
      <c r="AM227" s="368"/>
      <c r="AN227" s="368"/>
      <c r="AO227" s="368"/>
      <c r="AP227" s="368"/>
      <c r="AQ227" s="369"/>
      <c r="AR227" s="368"/>
      <c r="AS227" s="369"/>
      <c r="AT227" s="369"/>
      <c r="AU227" s="369"/>
      <c r="AV227" s="369"/>
      <c r="AW227" s="369"/>
      <c r="AX227" s="369"/>
      <c r="AY227" s="369"/>
      <c r="AZ227" s="369"/>
      <c r="BA227" s="369"/>
      <c r="BB227" s="369"/>
      <c r="BC227" s="370"/>
      <c r="BD227" s="369"/>
      <c r="BE227" s="369"/>
      <c r="BF227" s="369"/>
      <c r="BG227" s="369"/>
      <c r="BH227" s="73"/>
      <c r="BI227" s="369"/>
      <c r="BJ227" s="369"/>
      <c r="BK227" s="369"/>
      <c r="BL227" s="369"/>
      <c r="BM227" s="369"/>
      <c r="BN227" s="369"/>
      <c r="BO227" s="371"/>
    </row>
    <row r="228" s="385" customFormat="true" ht="17.25" hidden="false" customHeight="false" outlineLevel="0" collapsed="false">
      <c r="B228" s="357"/>
      <c r="C228" s="357"/>
      <c r="D228" s="357"/>
      <c r="E228" s="357"/>
      <c r="F228" s="357"/>
      <c r="I228" s="358"/>
      <c r="K228" s="1"/>
      <c r="M228" s="359"/>
      <c r="N228" s="360"/>
      <c r="O228" s="18"/>
      <c r="P228" s="361"/>
      <c r="Q228" s="360"/>
      <c r="R228" s="1"/>
      <c r="S228" s="362"/>
      <c r="T228" s="1"/>
      <c r="U228" s="362"/>
      <c r="V228" s="1"/>
      <c r="W228" s="362"/>
      <c r="X228" s="1"/>
      <c r="Y228" s="362"/>
      <c r="Z228" s="1"/>
      <c r="AA228" s="1"/>
      <c r="AB228" s="1"/>
      <c r="AC228" s="1"/>
      <c r="AD228" s="360"/>
      <c r="AE228" s="363"/>
      <c r="AF228" s="364"/>
      <c r="AG228" s="365"/>
      <c r="AH228" s="365"/>
      <c r="AI228" s="366"/>
      <c r="AJ228" s="367"/>
      <c r="AK228" s="368"/>
      <c r="AL228" s="368"/>
      <c r="AM228" s="368"/>
      <c r="AN228" s="368"/>
      <c r="AO228" s="368"/>
      <c r="AP228" s="368"/>
      <c r="AQ228" s="369"/>
      <c r="AR228" s="368"/>
      <c r="AS228" s="369"/>
      <c r="AT228" s="369"/>
      <c r="AU228" s="369"/>
      <c r="AV228" s="369"/>
      <c r="AW228" s="369"/>
      <c r="AX228" s="369"/>
      <c r="AY228" s="369"/>
      <c r="AZ228" s="369"/>
      <c r="BA228" s="369"/>
      <c r="BB228" s="369"/>
      <c r="BC228" s="370"/>
      <c r="BD228" s="369"/>
      <c r="BE228" s="369"/>
      <c r="BF228" s="369"/>
      <c r="BG228" s="369"/>
      <c r="BH228" s="73"/>
      <c r="BI228" s="369"/>
      <c r="BJ228" s="369"/>
      <c r="BK228" s="369"/>
      <c r="BL228" s="369"/>
      <c r="BM228" s="369"/>
      <c r="BN228" s="369"/>
      <c r="BO228" s="371"/>
    </row>
    <row r="229" s="385" customFormat="true" ht="17.25" hidden="false" customHeight="false" outlineLevel="0" collapsed="false">
      <c r="B229" s="357"/>
      <c r="C229" s="357"/>
      <c r="D229" s="357"/>
      <c r="E229" s="357"/>
      <c r="F229" s="357"/>
      <c r="I229" s="358"/>
      <c r="K229" s="1"/>
      <c r="M229" s="359"/>
      <c r="N229" s="360"/>
      <c r="O229" s="18"/>
      <c r="P229" s="361"/>
      <c r="Q229" s="360"/>
      <c r="R229" s="1"/>
      <c r="S229" s="362"/>
      <c r="T229" s="1"/>
      <c r="U229" s="362"/>
      <c r="V229" s="1"/>
      <c r="W229" s="362"/>
      <c r="X229" s="1"/>
      <c r="Y229" s="362"/>
      <c r="Z229" s="1"/>
      <c r="AA229" s="1"/>
      <c r="AB229" s="1"/>
      <c r="AC229" s="1"/>
      <c r="AD229" s="360"/>
      <c r="AE229" s="363"/>
      <c r="AF229" s="364"/>
      <c r="AG229" s="365"/>
      <c r="AH229" s="365"/>
      <c r="AI229" s="366"/>
      <c r="AJ229" s="367"/>
      <c r="AK229" s="368"/>
      <c r="AL229" s="368"/>
      <c r="AM229" s="368"/>
      <c r="AN229" s="368"/>
      <c r="AO229" s="368"/>
      <c r="AP229" s="368"/>
      <c r="AQ229" s="369"/>
      <c r="AR229" s="368"/>
      <c r="AS229" s="369"/>
      <c r="AT229" s="369"/>
      <c r="AU229" s="369"/>
      <c r="AV229" s="369"/>
      <c r="AW229" s="369"/>
      <c r="AX229" s="369"/>
      <c r="AY229" s="369"/>
      <c r="AZ229" s="369"/>
      <c r="BA229" s="369"/>
      <c r="BB229" s="369"/>
      <c r="BC229" s="370"/>
      <c r="BD229" s="369"/>
      <c r="BE229" s="369"/>
      <c r="BF229" s="369"/>
      <c r="BG229" s="369"/>
      <c r="BH229" s="73"/>
      <c r="BI229" s="369"/>
      <c r="BJ229" s="369"/>
      <c r="BK229" s="369"/>
      <c r="BL229" s="369"/>
      <c r="BM229" s="369"/>
      <c r="BN229" s="369"/>
      <c r="BO229" s="371"/>
    </row>
    <row r="230" s="385" customFormat="true" ht="17.25" hidden="false" customHeight="false" outlineLevel="0" collapsed="false">
      <c r="B230" s="357"/>
      <c r="C230" s="357"/>
      <c r="D230" s="357"/>
      <c r="E230" s="357"/>
      <c r="F230" s="357"/>
      <c r="I230" s="358"/>
      <c r="K230" s="1"/>
      <c r="M230" s="359"/>
      <c r="N230" s="360"/>
      <c r="O230" s="18"/>
      <c r="P230" s="361"/>
      <c r="Q230" s="360"/>
      <c r="R230" s="1"/>
      <c r="S230" s="362"/>
      <c r="T230" s="1"/>
      <c r="U230" s="362"/>
      <c r="V230" s="1"/>
      <c r="W230" s="362"/>
      <c r="X230" s="1"/>
      <c r="Y230" s="362"/>
      <c r="Z230" s="1"/>
      <c r="AA230" s="1"/>
      <c r="AB230" s="1"/>
      <c r="AC230" s="1"/>
      <c r="AD230" s="360"/>
      <c r="AE230" s="363"/>
      <c r="AF230" s="364"/>
      <c r="AG230" s="365"/>
      <c r="AH230" s="365"/>
      <c r="AI230" s="366"/>
      <c r="AJ230" s="367"/>
      <c r="AK230" s="368"/>
      <c r="AL230" s="368"/>
      <c r="AM230" s="368"/>
      <c r="AN230" s="368"/>
      <c r="AO230" s="368"/>
      <c r="AP230" s="368"/>
      <c r="AQ230" s="369"/>
      <c r="AR230" s="368"/>
      <c r="AS230" s="369"/>
      <c r="AT230" s="369"/>
      <c r="AU230" s="369"/>
      <c r="AV230" s="369"/>
      <c r="AW230" s="369"/>
      <c r="AX230" s="369"/>
      <c r="AY230" s="369"/>
      <c r="AZ230" s="369"/>
      <c r="BA230" s="369"/>
      <c r="BB230" s="369"/>
      <c r="BC230" s="370"/>
      <c r="BD230" s="369"/>
      <c r="BE230" s="369"/>
      <c r="BF230" s="369"/>
      <c r="BG230" s="369"/>
      <c r="BH230" s="73"/>
      <c r="BI230" s="369"/>
      <c r="BJ230" s="369"/>
      <c r="BK230" s="369"/>
      <c r="BL230" s="369"/>
      <c r="BM230" s="369"/>
      <c r="BN230" s="369"/>
      <c r="BO230" s="371"/>
    </row>
    <row r="231" s="385" customFormat="true" ht="17.25" hidden="false" customHeight="false" outlineLevel="0" collapsed="false">
      <c r="B231" s="357"/>
      <c r="C231" s="357"/>
      <c r="D231" s="357"/>
      <c r="E231" s="357"/>
      <c r="F231" s="357"/>
      <c r="I231" s="358"/>
      <c r="K231" s="1"/>
      <c r="M231" s="359"/>
      <c r="N231" s="360"/>
      <c r="O231" s="18"/>
      <c r="P231" s="361"/>
      <c r="Q231" s="360"/>
      <c r="R231" s="1"/>
      <c r="S231" s="362"/>
      <c r="T231" s="1"/>
      <c r="U231" s="362"/>
      <c r="V231" s="1"/>
      <c r="W231" s="362"/>
      <c r="X231" s="1"/>
      <c r="Y231" s="362"/>
      <c r="Z231" s="1"/>
      <c r="AA231" s="1"/>
      <c r="AB231" s="1"/>
      <c r="AC231" s="1"/>
      <c r="AD231" s="360"/>
      <c r="AE231" s="363"/>
      <c r="AF231" s="364"/>
      <c r="AG231" s="365"/>
      <c r="AH231" s="365"/>
      <c r="AI231" s="366"/>
      <c r="AJ231" s="367"/>
      <c r="AK231" s="368"/>
      <c r="AL231" s="368"/>
      <c r="AM231" s="368"/>
      <c r="AN231" s="368"/>
      <c r="AO231" s="368"/>
      <c r="AP231" s="368"/>
      <c r="AQ231" s="369"/>
      <c r="AR231" s="368"/>
      <c r="AS231" s="369"/>
      <c r="AT231" s="369"/>
      <c r="AU231" s="369"/>
      <c r="AV231" s="369"/>
      <c r="AW231" s="369"/>
      <c r="AX231" s="369"/>
      <c r="AY231" s="369"/>
      <c r="AZ231" s="369"/>
      <c r="BA231" s="369"/>
      <c r="BB231" s="369"/>
      <c r="BC231" s="370"/>
      <c r="BD231" s="369"/>
      <c r="BE231" s="369"/>
      <c r="BF231" s="369"/>
      <c r="BG231" s="369"/>
      <c r="BH231" s="73"/>
      <c r="BI231" s="369"/>
      <c r="BJ231" s="369"/>
      <c r="BK231" s="369"/>
      <c r="BL231" s="369"/>
      <c r="BM231" s="369"/>
      <c r="BN231" s="369"/>
      <c r="BO231" s="371"/>
    </row>
    <row r="232" s="385" customFormat="true" ht="17.25" hidden="false" customHeight="false" outlineLevel="0" collapsed="false">
      <c r="B232" s="357"/>
      <c r="C232" s="357"/>
      <c r="D232" s="357"/>
      <c r="E232" s="357"/>
      <c r="F232" s="357"/>
      <c r="I232" s="358"/>
      <c r="K232" s="1"/>
      <c r="M232" s="359"/>
      <c r="N232" s="360"/>
      <c r="O232" s="18"/>
      <c r="P232" s="361"/>
      <c r="Q232" s="360"/>
      <c r="R232" s="1"/>
      <c r="S232" s="362"/>
      <c r="T232" s="1"/>
      <c r="U232" s="362"/>
      <c r="V232" s="1"/>
      <c r="W232" s="362"/>
      <c r="X232" s="1"/>
      <c r="Y232" s="362"/>
      <c r="Z232" s="1"/>
      <c r="AA232" s="1"/>
      <c r="AB232" s="1"/>
      <c r="AC232" s="1"/>
      <c r="AD232" s="360"/>
      <c r="AE232" s="363"/>
      <c r="AF232" s="364"/>
      <c r="AG232" s="365"/>
      <c r="AH232" s="365"/>
      <c r="AI232" s="366"/>
      <c r="AJ232" s="367"/>
      <c r="AK232" s="368"/>
      <c r="AL232" s="368"/>
      <c r="AM232" s="368"/>
      <c r="AN232" s="368"/>
      <c r="AO232" s="368"/>
      <c r="AP232" s="368"/>
      <c r="AQ232" s="369"/>
      <c r="AR232" s="368"/>
      <c r="AS232" s="369"/>
      <c r="AT232" s="369"/>
      <c r="AU232" s="369"/>
      <c r="AV232" s="369"/>
      <c r="AW232" s="369"/>
      <c r="AX232" s="369"/>
      <c r="AY232" s="369"/>
      <c r="AZ232" s="369"/>
      <c r="BA232" s="369"/>
      <c r="BB232" s="369"/>
      <c r="BC232" s="370"/>
      <c r="BD232" s="369"/>
      <c r="BE232" s="369"/>
      <c r="BF232" s="369"/>
      <c r="BG232" s="369"/>
      <c r="BH232" s="73"/>
      <c r="BI232" s="369"/>
      <c r="BJ232" s="369"/>
      <c r="BK232" s="369"/>
      <c r="BL232" s="369"/>
      <c r="BM232" s="369"/>
      <c r="BN232" s="369"/>
      <c r="BO232" s="371"/>
    </row>
    <row r="233" s="385" customFormat="true" ht="17.25" hidden="false" customHeight="false" outlineLevel="0" collapsed="false">
      <c r="B233" s="357"/>
      <c r="C233" s="357"/>
      <c r="D233" s="357"/>
      <c r="E233" s="357"/>
      <c r="F233" s="357"/>
      <c r="I233" s="358"/>
      <c r="K233" s="1"/>
      <c r="M233" s="359"/>
      <c r="N233" s="360"/>
      <c r="O233" s="18"/>
      <c r="P233" s="361"/>
      <c r="Q233" s="360"/>
      <c r="R233" s="1"/>
      <c r="S233" s="362"/>
      <c r="T233" s="1"/>
      <c r="U233" s="362"/>
      <c r="V233" s="1"/>
      <c r="W233" s="362"/>
      <c r="X233" s="1"/>
      <c r="Y233" s="362"/>
      <c r="Z233" s="1"/>
      <c r="AA233" s="1"/>
      <c r="AB233" s="1"/>
      <c r="AC233" s="1"/>
      <c r="AD233" s="360"/>
      <c r="AE233" s="363"/>
      <c r="AF233" s="364"/>
      <c r="AG233" s="365"/>
      <c r="AH233" s="365"/>
      <c r="AI233" s="366"/>
      <c r="AJ233" s="367"/>
      <c r="AK233" s="368"/>
      <c r="AL233" s="368"/>
      <c r="AM233" s="368"/>
      <c r="AN233" s="368"/>
      <c r="AO233" s="368"/>
      <c r="AP233" s="368"/>
      <c r="AQ233" s="369"/>
      <c r="AR233" s="368"/>
      <c r="AS233" s="369"/>
      <c r="AT233" s="369"/>
      <c r="AU233" s="369"/>
      <c r="AV233" s="369"/>
      <c r="AW233" s="369"/>
      <c r="AX233" s="369"/>
      <c r="AY233" s="369"/>
      <c r="AZ233" s="369"/>
      <c r="BA233" s="369"/>
      <c r="BB233" s="369"/>
      <c r="BC233" s="370"/>
      <c r="BD233" s="369"/>
      <c r="BE233" s="369"/>
      <c r="BF233" s="369"/>
      <c r="BG233" s="369"/>
      <c r="BH233" s="73"/>
      <c r="BI233" s="369"/>
      <c r="BJ233" s="369"/>
      <c r="BK233" s="369"/>
      <c r="BL233" s="369"/>
      <c r="BM233" s="369"/>
      <c r="BN233" s="369"/>
      <c r="BO233" s="371"/>
    </row>
    <row r="234" s="385" customFormat="true" ht="17.25" hidden="false" customHeight="false" outlineLevel="0" collapsed="false">
      <c r="B234" s="357"/>
      <c r="C234" s="357"/>
      <c r="D234" s="357"/>
      <c r="E234" s="357"/>
      <c r="F234" s="357"/>
      <c r="I234" s="358"/>
      <c r="K234" s="1"/>
      <c r="M234" s="359"/>
      <c r="N234" s="360"/>
      <c r="O234" s="18"/>
      <c r="P234" s="361"/>
      <c r="Q234" s="360"/>
      <c r="R234" s="1"/>
      <c r="S234" s="362"/>
      <c r="T234" s="1"/>
      <c r="U234" s="362"/>
      <c r="V234" s="1"/>
      <c r="W234" s="362"/>
      <c r="X234" s="1"/>
      <c r="Y234" s="362"/>
      <c r="Z234" s="1"/>
      <c r="AA234" s="1"/>
      <c r="AB234" s="1"/>
      <c r="AC234" s="1"/>
      <c r="AD234" s="360"/>
      <c r="AE234" s="363"/>
      <c r="AF234" s="364"/>
      <c r="AG234" s="365"/>
      <c r="AH234" s="365"/>
      <c r="AI234" s="366"/>
      <c r="AJ234" s="367"/>
      <c r="AK234" s="368"/>
      <c r="AL234" s="368"/>
      <c r="AM234" s="368"/>
      <c r="AN234" s="368"/>
      <c r="AO234" s="368"/>
      <c r="AP234" s="368"/>
      <c r="AQ234" s="369"/>
      <c r="AR234" s="368"/>
      <c r="AS234" s="369"/>
      <c r="AT234" s="369"/>
      <c r="AU234" s="369"/>
      <c r="AV234" s="369"/>
      <c r="AW234" s="369"/>
      <c r="AX234" s="369"/>
      <c r="AY234" s="369"/>
      <c r="AZ234" s="369"/>
      <c r="BA234" s="369"/>
      <c r="BB234" s="369"/>
      <c r="BC234" s="370"/>
      <c r="BD234" s="369"/>
      <c r="BE234" s="369"/>
      <c r="BF234" s="369"/>
      <c r="BG234" s="369"/>
      <c r="BH234" s="73"/>
      <c r="BI234" s="369"/>
      <c r="BJ234" s="369"/>
      <c r="BK234" s="369"/>
      <c r="BL234" s="369"/>
      <c r="BM234" s="369"/>
      <c r="BN234" s="369"/>
      <c r="BO234" s="371"/>
    </row>
    <row r="235" s="385" customFormat="true" ht="17.25" hidden="false" customHeight="false" outlineLevel="0" collapsed="false">
      <c r="B235" s="357"/>
      <c r="C235" s="357"/>
      <c r="D235" s="357"/>
      <c r="E235" s="357"/>
      <c r="F235" s="357"/>
      <c r="I235" s="358"/>
      <c r="K235" s="1"/>
      <c r="M235" s="359"/>
      <c r="N235" s="360"/>
      <c r="O235" s="18"/>
      <c r="P235" s="361"/>
      <c r="Q235" s="360"/>
      <c r="R235" s="1"/>
      <c r="S235" s="362"/>
      <c r="T235" s="1"/>
      <c r="U235" s="362"/>
      <c r="V235" s="1"/>
      <c r="W235" s="362"/>
      <c r="X235" s="1"/>
      <c r="Y235" s="362"/>
      <c r="Z235" s="1"/>
      <c r="AA235" s="1"/>
      <c r="AB235" s="1"/>
      <c r="AC235" s="1"/>
      <c r="AD235" s="360"/>
      <c r="AE235" s="363"/>
      <c r="AF235" s="364"/>
      <c r="AG235" s="365"/>
      <c r="AH235" s="365"/>
      <c r="AI235" s="366"/>
      <c r="AJ235" s="367"/>
      <c r="AK235" s="368"/>
      <c r="AL235" s="368"/>
      <c r="AM235" s="368"/>
      <c r="AN235" s="368"/>
      <c r="AO235" s="368"/>
      <c r="AP235" s="368"/>
      <c r="AQ235" s="369"/>
      <c r="AR235" s="368"/>
      <c r="AS235" s="369"/>
      <c r="AT235" s="369"/>
      <c r="AU235" s="369"/>
      <c r="AV235" s="369"/>
      <c r="AW235" s="369"/>
      <c r="AX235" s="369"/>
      <c r="AY235" s="369"/>
      <c r="AZ235" s="369"/>
      <c r="BA235" s="369"/>
      <c r="BB235" s="369"/>
      <c r="BC235" s="370"/>
      <c r="BD235" s="369"/>
      <c r="BE235" s="369"/>
      <c r="BF235" s="369"/>
      <c r="BG235" s="369"/>
      <c r="BH235" s="73"/>
      <c r="BI235" s="369"/>
      <c r="BJ235" s="369"/>
      <c r="BK235" s="369"/>
      <c r="BL235" s="369"/>
      <c r="BM235" s="369"/>
      <c r="BN235" s="369"/>
      <c r="BO235" s="371"/>
    </row>
    <row r="236" s="385" customFormat="true" ht="17.25" hidden="false" customHeight="false" outlineLevel="0" collapsed="false">
      <c r="B236" s="357"/>
      <c r="C236" s="357"/>
      <c r="D236" s="357"/>
      <c r="E236" s="357"/>
      <c r="F236" s="357"/>
      <c r="I236" s="358"/>
      <c r="K236" s="1"/>
      <c r="M236" s="359"/>
      <c r="N236" s="360"/>
      <c r="O236" s="18"/>
      <c r="P236" s="361"/>
      <c r="Q236" s="360"/>
      <c r="R236" s="1"/>
      <c r="S236" s="362"/>
      <c r="T236" s="1"/>
      <c r="U236" s="362"/>
      <c r="V236" s="1"/>
      <c r="W236" s="362"/>
      <c r="X236" s="1"/>
      <c r="Y236" s="362"/>
      <c r="Z236" s="1"/>
      <c r="AA236" s="1"/>
      <c r="AB236" s="1"/>
      <c r="AC236" s="1"/>
      <c r="AD236" s="360"/>
      <c r="AE236" s="363"/>
      <c r="AF236" s="364"/>
      <c r="AG236" s="365"/>
      <c r="AH236" s="365"/>
      <c r="AI236" s="366"/>
      <c r="AJ236" s="367"/>
      <c r="AK236" s="368"/>
      <c r="AL236" s="368"/>
      <c r="AM236" s="368"/>
      <c r="AN236" s="368"/>
      <c r="AO236" s="368"/>
      <c r="AP236" s="368"/>
      <c r="AQ236" s="369"/>
      <c r="AR236" s="368"/>
      <c r="AS236" s="369"/>
      <c r="AT236" s="369"/>
      <c r="AU236" s="369"/>
      <c r="AV236" s="369"/>
      <c r="AW236" s="369"/>
      <c r="AX236" s="369"/>
      <c r="AY236" s="369"/>
      <c r="AZ236" s="369"/>
      <c r="BA236" s="369"/>
      <c r="BB236" s="369"/>
      <c r="BC236" s="370"/>
      <c r="BD236" s="369"/>
      <c r="BE236" s="369"/>
      <c r="BF236" s="369"/>
      <c r="BG236" s="369"/>
      <c r="BH236" s="73"/>
      <c r="BI236" s="369"/>
      <c r="BJ236" s="369"/>
      <c r="BK236" s="369"/>
      <c r="BL236" s="369"/>
      <c r="BM236" s="369"/>
      <c r="BN236" s="369"/>
      <c r="BO236" s="371"/>
    </row>
    <row r="237" s="385" customFormat="true" ht="17.25" hidden="false" customHeight="false" outlineLevel="0" collapsed="false">
      <c r="B237" s="357"/>
      <c r="C237" s="357"/>
      <c r="D237" s="357"/>
      <c r="E237" s="357"/>
      <c r="F237" s="357"/>
      <c r="I237" s="358"/>
      <c r="K237" s="1"/>
      <c r="M237" s="359"/>
      <c r="N237" s="360"/>
      <c r="O237" s="18"/>
      <c r="P237" s="361"/>
      <c r="Q237" s="360"/>
      <c r="R237" s="1"/>
      <c r="S237" s="362"/>
      <c r="T237" s="1"/>
      <c r="U237" s="362"/>
      <c r="V237" s="1"/>
      <c r="W237" s="362"/>
      <c r="X237" s="1"/>
      <c r="Y237" s="362"/>
      <c r="Z237" s="1"/>
      <c r="AA237" s="1"/>
      <c r="AB237" s="1"/>
      <c r="AC237" s="1"/>
      <c r="AD237" s="360"/>
      <c r="AE237" s="363"/>
      <c r="AF237" s="364"/>
      <c r="AG237" s="365"/>
      <c r="AH237" s="365"/>
      <c r="AI237" s="366"/>
      <c r="AJ237" s="367"/>
      <c r="AK237" s="368"/>
      <c r="AL237" s="368"/>
      <c r="AM237" s="368"/>
      <c r="AN237" s="368"/>
      <c r="AO237" s="368"/>
      <c r="AP237" s="368"/>
      <c r="AQ237" s="369"/>
      <c r="AR237" s="368"/>
      <c r="AS237" s="369"/>
      <c r="AT237" s="369"/>
      <c r="AU237" s="369"/>
      <c r="AV237" s="369"/>
      <c r="AW237" s="369"/>
      <c r="AX237" s="369"/>
      <c r="AY237" s="369"/>
      <c r="AZ237" s="369"/>
      <c r="BA237" s="369"/>
      <c r="BB237" s="369"/>
      <c r="BC237" s="370"/>
      <c r="BD237" s="369"/>
      <c r="BE237" s="369"/>
      <c r="BF237" s="369"/>
      <c r="BG237" s="369"/>
      <c r="BH237" s="73"/>
      <c r="BI237" s="369"/>
      <c r="BJ237" s="369"/>
      <c r="BK237" s="369"/>
      <c r="BL237" s="369"/>
      <c r="BM237" s="369"/>
      <c r="BN237" s="369"/>
      <c r="BO237" s="371"/>
    </row>
    <row r="238" s="385" customFormat="true" ht="17.25" hidden="false" customHeight="false" outlineLevel="0" collapsed="false">
      <c r="B238" s="357"/>
      <c r="C238" s="357"/>
      <c r="D238" s="357"/>
      <c r="E238" s="357"/>
      <c r="F238" s="357"/>
      <c r="I238" s="358"/>
      <c r="K238" s="1"/>
      <c r="M238" s="359"/>
      <c r="N238" s="360"/>
      <c r="O238" s="18"/>
      <c r="P238" s="361"/>
      <c r="Q238" s="360"/>
      <c r="R238" s="1"/>
      <c r="S238" s="362"/>
      <c r="T238" s="1"/>
      <c r="U238" s="362"/>
      <c r="V238" s="1"/>
      <c r="W238" s="362"/>
      <c r="X238" s="1"/>
      <c r="Y238" s="362"/>
      <c r="Z238" s="1"/>
      <c r="AA238" s="1"/>
      <c r="AB238" s="1"/>
      <c r="AC238" s="1"/>
      <c r="AD238" s="360"/>
      <c r="AE238" s="363"/>
      <c r="AF238" s="364"/>
      <c r="AG238" s="365"/>
      <c r="AH238" s="365"/>
      <c r="AI238" s="366"/>
      <c r="AJ238" s="367"/>
      <c r="AK238" s="368"/>
      <c r="AL238" s="368"/>
      <c r="AM238" s="368"/>
      <c r="AN238" s="368"/>
      <c r="AO238" s="368"/>
      <c r="AP238" s="368"/>
      <c r="AQ238" s="369"/>
      <c r="AR238" s="368"/>
      <c r="AS238" s="369"/>
      <c r="AT238" s="369"/>
      <c r="AU238" s="369"/>
      <c r="AV238" s="369"/>
      <c r="AW238" s="369"/>
      <c r="AX238" s="369"/>
      <c r="AY238" s="369"/>
      <c r="AZ238" s="369"/>
      <c r="BA238" s="369"/>
      <c r="BB238" s="369"/>
      <c r="BC238" s="370"/>
      <c r="BD238" s="369"/>
      <c r="BE238" s="369"/>
      <c r="BF238" s="369"/>
      <c r="BG238" s="369"/>
      <c r="BH238" s="73"/>
      <c r="BI238" s="369"/>
      <c r="BJ238" s="369"/>
      <c r="BK238" s="369"/>
      <c r="BL238" s="369"/>
      <c r="BM238" s="369"/>
      <c r="BN238" s="369"/>
      <c r="BO238" s="371"/>
    </row>
    <row r="239" s="385" customFormat="true" ht="17.25" hidden="false" customHeight="false" outlineLevel="0" collapsed="false">
      <c r="B239" s="357"/>
      <c r="C239" s="357"/>
      <c r="D239" s="357"/>
      <c r="E239" s="357"/>
      <c r="F239" s="357"/>
      <c r="I239" s="358"/>
      <c r="K239" s="1"/>
      <c r="M239" s="359"/>
      <c r="N239" s="360"/>
      <c r="O239" s="18"/>
      <c r="P239" s="361"/>
      <c r="Q239" s="360"/>
      <c r="R239" s="1"/>
      <c r="S239" s="362"/>
      <c r="T239" s="1"/>
      <c r="U239" s="362"/>
      <c r="V239" s="1"/>
      <c r="W239" s="362"/>
      <c r="X239" s="1"/>
      <c r="Y239" s="362"/>
      <c r="Z239" s="1"/>
      <c r="AA239" s="1"/>
      <c r="AB239" s="1"/>
      <c r="AC239" s="1"/>
      <c r="AD239" s="360"/>
      <c r="AE239" s="363"/>
      <c r="AF239" s="364"/>
      <c r="AG239" s="365"/>
      <c r="AH239" s="365"/>
      <c r="AI239" s="366"/>
      <c r="AJ239" s="367"/>
      <c r="AK239" s="368"/>
      <c r="AL239" s="368"/>
      <c r="AM239" s="368"/>
      <c r="AN239" s="368"/>
      <c r="AO239" s="368"/>
      <c r="AP239" s="368"/>
      <c r="AQ239" s="369"/>
      <c r="AR239" s="368"/>
      <c r="AS239" s="369"/>
      <c r="AT239" s="369"/>
      <c r="AU239" s="369"/>
      <c r="AV239" s="369"/>
      <c r="AW239" s="369"/>
      <c r="AX239" s="369"/>
      <c r="AY239" s="369"/>
      <c r="AZ239" s="369"/>
      <c r="BA239" s="369"/>
      <c r="BB239" s="369"/>
      <c r="BC239" s="370"/>
      <c r="BD239" s="369"/>
      <c r="BE239" s="369"/>
      <c r="BF239" s="369"/>
      <c r="BG239" s="369"/>
      <c r="BH239" s="73"/>
      <c r="BI239" s="369"/>
      <c r="BJ239" s="369"/>
      <c r="BK239" s="369"/>
      <c r="BL239" s="369"/>
      <c r="BM239" s="369"/>
      <c r="BN239" s="369"/>
      <c r="BO239" s="371"/>
    </row>
    <row r="240" s="385" customFormat="true" ht="17.25" hidden="false" customHeight="false" outlineLevel="0" collapsed="false">
      <c r="B240" s="357"/>
      <c r="C240" s="357"/>
      <c r="D240" s="357"/>
      <c r="E240" s="357"/>
      <c r="F240" s="357"/>
      <c r="I240" s="358"/>
      <c r="K240" s="1"/>
      <c r="M240" s="359"/>
      <c r="N240" s="360"/>
      <c r="O240" s="18"/>
      <c r="P240" s="361"/>
      <c r="Q240" s="360"/>
      <c r="R240" s="1"/>
      <c r="S240" s="362"/>
      <c r="T240" s="1"/>
      <c r="U240" s="362"/>
      <c r="V240" s="1"/>
      <c r="W240" s="362"/>
      <c r="X240" s="1"/>
      <c r="Y240" s="362"/>
      <c r="Z240" s="1"/>
      <c r="AA240" s="1"/>
      <c r="AB240" s="1"/>
      <c r="AC240" s="1"/>
      <c r="AD240" s="360"/>
      <c r="AE240" s="363"/>
      <c r="AF240" s="364"/>
      <c r="AG240" s="365"/>
      <c r="AH240" s="365"/>
      <c r="AI240" s="366"/>
      <c r="AJ240" s="367"/>
      <c r="AK240" s="368"/>
      <c r="AL240" s="368"/>
      <c r="AM240" s="368"/>
      <c r="AN240" s="368"/>
      <c r="AO240" s="368"/>
      <c r="AP240" s="368"/>
      <c r="AQ240" s="369"/>
      <c r="AR240" s="368"/>
      <c r="AS240" s="369"/>
      <c r="AT240" s="369"/>
      <c r="AU240" s="369"/>
      <c r="AV240" s="369"/>
      <c r="AW240" s="369"/>
      <c r="AX240" s="369"/>
      <c r="AY240" s="369"/>
      <c r="AZ240" s="369"/>
      <c r="BA240" s="369"/>
      <c r="BB240" s="369"/>
      <c r="BC240" s="370"/>
      <c r="BD240" s="369"/>
      <c r="BE240" s="369"/>
      <c r="BF240" s="369"/>
      <c r="BG240" s="369"/>
      <c r="BH240" s="73"/>
      <c r="BI240" s="369"/>
      <c r="BJ240" s="369"/>
      <c r="BK240" s="369"/>
      <c r="BL240" s="369"/>
      <c r="BM240" s="369"/>
      <c r="BN240" s="369"/>
      <c r="BO240" s="371"/>
    </row>
    <row r="241" s="385" customFormat="true" ht="17.25" hidden="false" customHeight="false" outlineLevel="0" collapsed="false">
      <c r="B241" s="357"/>
      <c r="C241" s="357"/>
      <c r="D241" s="357"/>
      <c r="E241" s="357"/>
      <c r="F241" s="357"/>
      <c r="I241" s="358"/>
      <c r="K241" s="1"/>
      <c r="M241" s="359"/>
      <c r="N241" s="360"/>
      <c r="O241" s="18"/>
      <c r="P241" s="361"/>
      <c r="Q241" s="360"/>
      <c r="R241" s="1"/>
      <c r="S241" s="362"/>
      <c r="T241" s="1"/>
      <c r="U241" s="362"/>
      <c r="V241" s="1"/>
      <c r="W241" s="362"/>
      <c r="X241" s="1"/>
      <c r="Y241" s="362"/>
      <c r="Z241" s="1"/>
      <c r="AA241" s="1"/>
      <c r="AB241" s="1"/>
      <c r="AC241" s="1"/>
      <c r="AD241" s="360"/>
      <c r="AE241" s="363"/>
      <c r="AF241" s="364"/>
      <c r="AG241" s="365"/>
      <c r="AH241" s="365"/>
      <c r="AI241" s="366"/>
      <c r="AJ241" s="367"/>
      <c r="AK241" s="368"/>
      <c r="AL241" s="368"/>
      <c r="AM241" s="368"/>
      <c r="AN241" s="368"/>
      <c r="AO241" s="368"/>
      <c r="AP241" s="368"/>
      <c r="AQ241" s="369"/>
      <c r="AR241" s="368"/>
      <c r="AS241" s="369"/>
      <c r="AT241" s="369"/>
      <c r="AU241" s="369"/>
      <c r="AV241" s="369"/>
      <c r="AW241" s="369"/>
      <c r="AX241" s="369"/>
      <c r="AY241" s="369"/>
      <c r="AZ241" s="369"/>
      <c r="BA241" s="369"/>
      <c r="BB241" s="369"/>
      <c r="BC241" s="370"/>
      <c r="BD241" s="369"/>
      <c r="BE241" s="369"/>
      <c r="BF241" s="369"/>
      <c r="BG241" s="369"/>
      <c r="BH241" s="73"/>
      <c r="BI241" s="369"/>
      <c r="BJ241" s="369"/>
      <c r="BK241" s="369"/>
      <c r="BL241" s="369"/>
      <c r="BM241" s="369"/>
      <c r="BN241" s="369"/>
      <c r="BO241" s="371"/>
    </row>
    <row r="242" s="385" customFormat="true" ht="17.25" hidden="false" customHeight="false" outlineLevel="0" collapsed="false">
      <c r="B242" s="357"/>
      <c r="C242" s="357"/>
      <c r="D242" s="357"/>
      <c r="E242" s="357"/>
      <c r="F242" s="357"/>
      <c r="I242" s="358"/>
      <c r="K242" s="1"/>
      <c r="M242" s="359"/>
      <c r="N242" s="360"/>
      <c r="O242" s="18"/>
      <c r="P242" s="361"/>
      <c r="Q242" s="360"/>
      <c r="R242" s="1"/>
      <c r="S242" s="362"/>
      <c r="T242" s="1"/>
      <c r="U242" s="362"/>
      <c r="V242" s="1"/>
      <c r="W242" s="362"/>
      <c r="X242" s="1"/>
      <c r="Y242" s="362"/>
      <c r="Z242" s="1"/>
      <c r="AA242" s="1"/>
      <c r="AB242" s="1"/>
      <c r="AC242" s="1"/>
      <c r="AD242" s="360"/>
      <c r="AE242" s="363"/>
      <c r="AF242" s="364"/>
      <c r="AG242" s="365"/>
      <c r="AH242" s="365"/>
      <c r="AI242" s="366"/>
      <c r="AJ242" s="367"/>
      <c r="AK242" s="368"/>
      <c r="AL242" s="368"/>
      <c r="AM242" s="368"/>
      <c r="AN242" s="368"/>
      <c r="AO242" s="368"/>
      <c r="AP242" s="368"/>
      <c r="AQ242" s="369"/>
      <c r="AR242" s="368"/>
      <c r="AS242" s="369"/>
      <c r="AT242" s="369"/>
      <c r="AU242" s="369"/>
      <c r="AV242" s="369"/>
      <c r="AW242" s="369"/>
      <c r="AX242" s="369"/>
      <c r="AY242" s="369"/>
      <c r="AZ242" s="369"/>
      <c r="BA242" s="369"/>
      <c r="BB242" s="369"/>
      <c r="BC242" s="370"/>
      <c r="BD242" s="369"/>
      <c r="BE242" s="369"/>
      <c r="BF242" s="369"/>
      <c r="BG242" s="369"/>
      <c r="BH242" s="73"/>
      <c r="BI242" s="369"/>
      <c r="BJ242" s="369"/>
      <c r="BK242" s="369"/>
      <c r="BL242" s="369"/>
      <c r="BM242" s="369"/>
      <c r="BN242" s="369"/>
      <c r="BO242" s="371"/>
    </row>
    <row r="243" s="385" customFormat="true" ht="17.25" hidden="false" customHeight="false" outlineLevel="0" collapsed="false">
      <c r="B243" s="357"/>
      <c r="C243" s="357"/>
      <c r="D243" s="357"/>
      <c r="E243" s="357"/>
      <c r="F243" s="357"/>
      <c r="I243" s="358"/>
      <c r="K243" s="1"/>
      <c r="M243" s="359"/>
      <c r="N243" s="360"/>
      <c r="O243" s="18"/>
      <c r="P243" s="361"/>
      <c r="Q243" s="360"/>
      <c r="R243" s="1"/>
      <c r="S243" s="362"/>
      <c r="T243" s="1"/>
      <c r="U243" s="362"/>
      <c r="V243" s="1"/>
      <c r="W243" s="362"/>
      <c r="X243" s="1"/>
      <c r="Y243" s="362"/>
      <c r="Z243" s="1"/>
      <c r="AA243" s="1"/>
      <c r="AB243" s="1"/>
      <c r="AC243" s="1"/>
      <c r="AD243" s="360"/>
      <c r="AE243" s="363"/>
      <c r="AF243" s="364"/>
      <c r="AG243" s="365"/>
      <c r="AH243" s="365"/>
      <c r="AI243" s="366"/>
      <c r="AJ243" s="367"/>
      <c r="AK243" s="368"/>
      <c r="AL243" s="368"/>
      <c r="AM243" s="368"/>
      <c r="AN243" s="368"/>
      <c r="AO243" s="368"/>
      <c r="AP243" s="368"/>
      <c r="AQ243" s="369"/>
      <c r="AR243" s="368"/>
      <c r="AS243" s="369"/>
      <c r="AT243" s="369"/>
      <c r="AU243" s="369"/>
      <c r="AV243" s="369"/>
      <c r="AW243" s="369"/>
      <c r="AX243" s="369"/>
      <c r="AY243" s="369"/>
      <c r="AZ243" s="369"/>
      <c r="BA243" s="369"/>
      <c r="BB243" s="369"/>
      <c r="BC243" s="370"/>
      <c r="BD243" s="369"/>
      <c r="BE243" s="369"/>
      <c r="BF243" s="369"/>
      <c r="BG243" s="369"/>
      <c r="BH243" s="73"/>
      <c r="BI243" s="369"/>
      <c r="BJ243" s="369"/>
      <c r="BK243" s="369"/>
      <c r="BL243" s="369"/>
      <c r="BM243" s="369"/>
      <c r="BN243" s="369"/>
      <c r="BO243" s="371"/>
    </row>
    <row r="244" s="385" customFormat="true" ht="17.25" hidden="false" customHeight="false" outlineLevel="0" collapsed="false">
      <c r="B244" s="357"/>
      <c r="C244" s="357"/>
      <c r="D244" s="357"/>
      <c r="E244" s="357"/>
      <c r="F244" s="357"/>
      <c r="I244" s="358"/>
      <c r="K244" s="1"/>
      <c r="M244" s="359"/>
      <c r="N244" s="360"/>
      <c r="O244" s="18"/>
      <c r="P244" s="361"/>
      <c r="Q244" s="360"/>
      <c r="R244" s="1"/>
      <c r="S244" s="362"/>
      <c r="T244" s="1"/>
      <c r="U244" s="362"/>
      <c r="V244" s="1"/>
      <c r="W244" s="362"/>
      <c r="X244" s="1"/>
      <c r="Y244" s="362"/>
      <c r="Z244" s="1"/>
      <c r="AA244" s="1"/>
      <c r="AB244" s="1"/>
      <c r="AC244" s="1"/>
      <c r="AD244" s="360"/>
      <c r="AE244" s="363"/>
      <c r="AF244" s="364"/>
      <c r="AG244" s="365"/>
      <c r="AH244" s="365"/>
      <c r="AI244" s="366"/>
      <c r="AJ244" s="367"/>
      <c r="AK244" s="368"/>
      <c r="AL244" s="368"/>
      <c r="AM244" s="368"/>
      <c r="AN244" s="368"/>
      <c r="AO244" s="368"/>
      <c r="AP244" s="368"/>
      <c r="AQ244" s="369"/>
      <c r="AR244" s="368"/>
      <c r="AS244" s="369"/>
      <c r="AT244" s="369"/>
      <c r="AU244" s="369"/>
      <c r="AV244" s="369"/>
      <c r="AW244" s="369"/>
      <c r="AX244" s="369"/>
      <c r="AY244" s="369"/>
      <c r="AZ244" s="369"/>
      <c r="BA244" s="369"/>
      <c r="BB244" s="369"/>
      <c r="BC244" s="370"/>
      <c r="BD244" s="369"/>
      <c r="BE244" s="369"/>
      <c r="BF244" s="369"/>
      <c r="BG244" s="369"/>
      <c r="BH244" s="73"/>
      <c r="BI244" s="369"/>
      <c r="BJ244" s="369"/>
      <c r="BK244" s="369"/>
      <c r="BL244" s="369"/>
      <c r="BM244" s="369"/>
      <c r="BN244" s="369"/>
      <c r="BO244" s="371"/>
    </row>
    <row r="245" s="385" customFormat="true" ht="17.25" hidden="false" customHeight="false" outlineLevel="0" collapsed="false">
      <c r="B245" s="357"/>
      <c r="C245" s="357"/>
      <c r="D245" s="357"/>
      <c r="E245" s="357"/>
      <c r="F245" s="357"/>
      <c r="I245" s="358"/>
      <c r="K245" s="1"/>
      <c r="M245" s="359"/>
      <c r="N245" s="360"/>
      <c r="O245" s="18"/>
      <c r="P245" s="361"/>
      <c r="Q245" s="360"/>
      <c r="R245" s="1"/>
      <c r="S245" s="362"/>
      <c r="T245" s="1"/>
      <c r="U245" s="362"/>
      <c r="V245" s="1"/>
      <c r="W245" s="362"/>
      <c r="X245" s="1"/>
      <c r="Y245" s="362"/>
      <c r="Z245" s="1"/>
      <c r="AA245" s="1"/>
      <c r="AB245" s="1"/>
      <c r="AC245" s="1"/>
      <c r="AD245" s="360"/>
      <c r="AE245" s="363"/>
      <c r="AF245" s="364"/>
      <c r="AG245" s="365"/>
      <c r="AH245" s="365"/>
      <c r="AI245" s="366"/>
      <c r="AJ245" s="367"/>
      <c r="AK245" s="368"/>
      <c r="AL245" s="368"/>
      <c r="AM245" s="368"/>
      <c r="AN245" s="368"/>
      <c r="AO245" s="368"/>
      <c r="AP245" s="368"/>
      <c r="AQ245" s="369"/>
      <c r="AR245" s="368"/>
      <c r="AS245" s="369"/>
      <c r="AT245" s="369"/>
      <c r="AU245" s="369"/>
      <c r="AV245" s="369"/>
      <c r="AW245" s="369"/>
      <c r="AX245" s="369"/>
      <c r="AY245" s="369"/>
      <c r="AZ245" s="369"/>
      <c r="BA245" s="369"/>
      <c r="BB245" s="369"/>
      <c r="BC245" s="370"/>
      <c r="BD245" s="369"/>
      <c r="BE245" s="369"/>
      <c r="BF245" s="369"/>
      <c r="BG245" s="369"/>
      <c r="BH245" s="73"/>
      <c r="BI245" s="369"/>
      <c r="BJ245" s="369"/>
      <c r="BK245" s="369"/>
      <c r="BL245" s="369"/>
      <c r="BM245" s="369"/>
      <c r="BN245" s="369"/>
      <c r="BO245" s="371"/>
    </row>
    <row r="246" s="385" customFormat="true" ht="17.25" hidden="false" customHeight="false" outlineLevel="0" collapsed="false">
      <c r="B246" s="357"/>
      <c r="C246" s="357"/>
      <c r="D246" s="357"/>
      <c r="E246" s="357"/>
      <c r="F246" s="357"/>
      <c r="I246" s="358"/>
      <c r="K246" s="1"/>
      <c r="M246" s="359"/>
      <c r="N246" s="360"/>
      <c r="O246" s="18"/>
      <c r="P246" s="361"/>
      <c r="Q246" s="360"/>
      <c r="R246" s="1"/>
      <c r="S246" s="362"/>
      <c r="T246" s="1"/>
      <c r="U246" s="362"/>
      <c r="V246" s="1"/>
      <c r="W246" s="362"/>
      <c r="X246" s="1"/>
      <c r="Y246" s="362"/>
      <c r="Z246" s="1"/>
      <c r="AA246" s="1"/>
      <c r="AB246" s="1"/>
      <c r="AC246" s="1"/>
      <c r="AD246" s="360"/>
      <c r="AE246" s="363"/>
      <c r="AF246" s="364"/>
      <c r="AG246" s="365"/>
      <c r="AH246" s="365"/>
      <c r="AI246" s="366"/>
      <c r="AJ246" s="367"/>
      <c r="AK246" s="368"/>
      <c r="AL246" s="368"/>
      <c r="AM246" s="368"/>
      <c r="AN246" s="368"/>
      <c r="AO246" s="368"/>
      <c r="AP246" s="368"/>
      <c r="AQ246" s="369"/>
      <c r="AR246" s="368"/>
      <c r="AS246" s="369"/>
      <c r="AT246" s="369"/>
      <c r="AU246" s="369"/>
      <c r="AV246" s="369"/>
      <c r="AW246" s="369"/>
      <c r="AX246" s="369"/>
      <c r="AY246" s="369"/>
      <c r="AZ246" s="369"/>
      <c r="BA246" s="369"/>
      <c r="BB246" s="369"/>
      <c r="BC246" s="370"/>
      <c r="BD246" s="369"/>
      <c r="BE246" s="369"/>
      <c r="BF246" s="369"/>
      <c r="BG246" s="369"/>
      <c r="BH246" s="73"/>
      <c r="BI246" s="369"/>
      <c r="BJ246" s="369"/>
      <c r="BK246" s="369"/>
      <c r="BL246" s="369"/>
      <c r="BM246" s="369"/>
      <c r="BN246" s="369"/>
      <c r="BO246" s="371"/>
    </row>
    <row r="247" s="385" customFormat="true" ht="17.25" hidden="false" customHeight="false" outlineLevel="0" collapsed="false">
      <c r="B247" s="357"/>
      <c r="C247" s="357"/>
      <c r="D247" s="357"/>
      <c r="E247" s="357"/>
      <c r="F247" s="357"/>
      <c r="I247" s="358"/>
      <c r="K247" s="1"/>
      <c r="M247" s="359"/>
      <c r="N247" s="360"/>
      <c r="O247" s="18"/>
      <c r="P247" s="361"/>
      <c r="Q247" s="360"/>
      <c r="R247" s="1"/>
      <c r="S247" s="362"/>
      <c r="T247" s="1"/>
      <c r="U247" s="362"/>
      <c r="V247" s="1"/>
      <c r="W247" s="362"/>
      <c r="X247" s="1"/>
      <c r="Y247" s="362"/>
      <c r="Z247" s="1"/>
      <c r="AA247" s="1"/>
      <c r="AB247" s="1"/>
      <c r="AC247" s="1"/>
      <c r="AD247" s="360"/>
      <c r="AE247" s="363"/>
      <c r="AF247" s="364"/>
      <c r="AG247" s="365"/>
      <c r="AH247" s="365"/>
      <c r="AI247" s="366"/>
      <c r="AJ247" s="367"/>
      <c r="AK247" s="368"/>
      <c r="AL247" s="368"/>
      <c r="AM247" s="368"/>
      <c r="AN247" s="368"/>
      <c r="AO247" s="368"/>
      <c r="AP247" s="368"/>
      <c r="AQ247" s="369"/>
      <c r="AR247" s="368"/>
      <c r="AS247" s="369"/>
      <c r="AT247" s="369"/>
      <c r="AU247" s="369"/>
      <c r="AV247" s="369"/>
      <c r="AW247" s="369"/>
      <c r="AX247" s="369"/>
      <c r="AY247" s="369"/>
      <c r="AZ247" s="369"/>
      <c r="BA247" s="369"/>
      <c r="BB247" s="369"/>
      <c r="BC247" s="370"/>
      <c r="BD247" s="369"/>
      <c r="BE247" s="369"/>
      <c r="BF247" s="369"/>
      <c r="BG247" s="369"/>
      <c r="BH247" s="73"/>
      <c r="BI247" s="369"/>
      <c r="BJ247" s="369"/>
      <c r="BK247" s="369"/>
      <c r="BL247" s="369"/>
      <c r="BM247" s="369"/>
      <c r="BN247" s="369"/>
      <c r="BO247" s="371"/>
    </row>
    <row r="248" s="385" customFormat="true" ht="17.25" hidden="false" customHeight="false" outlineLevel="0" collapsed="false">
      <c r="B248" s="357"/>
      <c r="C248" s="357"/>
      <c r="D248" s="357"/>
      <c r="E248" s="357"/>
      <c r="F248" s="357"/>
      <c r="I248" s="358"/>
      <c r="K248" s="1"/>
      <c r="M248" s="359"/>
      <c r="N248" s="360"/>
      <c r="O248" s="18"/>
      <c r="P248" s="361"/>
      <c r="Q248" s="360"/>
      <c r="R248" s="1"/>
      <c r="S248" s="362"/>
      <c r="T248" s="1"/>
      <c r="U248" s="362"/>
      <c r="V248" s="1"/>
      <c r="W248" s="362"/>
      <c r="X248" s="1"/>
      <c r="Y248" s="362"/>
      <c r="Z248" s="1"/>
      <c r="AA248" s="1"/>
      <c r="AB248" s="1"/>
      <c r="AC248" s="1"/>
      <c r="AD248" s="360"/>
      <c r="AE248" s="363"/>
      <c r="AF248" s="364"/>
      <c r="AG248" s="365"/>
      <c r="AH248" s="365"/>
      <c r="AI248" s="366"/>
      <c r="AJ248" s="367"/>
      <c r="AK248" s="368"/>
      <c r="AL248" s="368"/>
      <c r="AM248" s="368"/>
      <c r="AN248" s="368"/>
      <c r="AO248" s="368"/>
      <c r="AP248" s="368"/>
      <c r="AQ248" s="369"/>
      <c r="AR248" s="368"/>
      <c r="AS248" s="369"/>
      <c r="AT248" s="369"/>
      <c r="AU248" s="369"/>
      <c r="AV248" s="369"/>
      <c r="AW248" s="369"/>
      <c r="AX248" s="369"/>
      <c r="AY248" s="369"/>
      <c r="AZ248" s="369"/>
      <c r="BA248" s="369"/>
      <c r="BB248" s="369"/>
      <c r="BC248" s="370"/>
      <c r="BD248" s="369"/>
      <c r="BE248" s="369"/>
      <c r="BF248" s="369"/>
      <c r="BG248" s="369"/>
      <c r="BH248" s="73"/>
      <c r="BI248" s="369"/>
      <c r="BJ248" s="369"/>
      <c r="BK248" s="369"/>
      <c r="BL248" s="369"/>
      <c r="BM248" s="369"/>
      <c r="BN248" s="369"/>
      <c r="BO248" s="371"/>
    </row>
    <row r="249" s="385" customFormat="true" ht="17.25" hidden="false" customHeight="false" outlineLevel="0" collapsed="false">
      <c r="B249" s="357"/>
      <c r="C249" s="357"/>
      <c r="D249" s="357"/>
      <c r="E249" s="357"/>
      <c r="F249" s="357"/>
      <c r="I249" s="358"/>
      <c r="K249" s="1"/>
      <c r="M249" s="359"/>
      <c r="N249" s="360"/>
      <c r="O249" s="18"/>
      <c r="P249" s="361"/>
      <c r="Q249" s="360"/>
      <c r="R249" s="1"/>
      <c r="S249" s="362"/>
      <c r="T249" s="1"/>
      <c r="U249" s="362"/>
      <c r="V249" s="1"/>
      <c r="W249" s="362"/>
      <c r="X249" s="1"/>
      <c r="Y249" s="362"/>
      <c r="Z249" s="1"/>
      <c r="AA249" s="1"/>
      <c r="AB249" s="1"/>
      <c r="AC249" s="1"/>
      <c r="AD249" s="360"/>
      <c r="AE249" s="363"/>
      <c r="AF249" s="364"/>
      <c r="AG249" s="365"/>
      <c r="AH249" s="365"/>
      <c r="AI249" s="366"/>
      <c r="AJ249" s="367"/>
      <c r="AK249" s="368"/>
      <c r="AL249" s="368"/>
      <c r="AM249" s="368"/>
      <c r="AN249" s="368"/>
      <c r="AO249" s="368"/>
      <c r="AP249" s="368"/>
      <c r="AQ249" s="369"/>
      <c r="AR249" s="368"/>
      <c r="AS249" s="369"/>
      <c r="AT249" s="369"/>
      <c r="AU249" s="369"/>
      <c r="AV249" s="369"/>
      <c r="AW249" s="369"/>
      <c r="AX249" s="369"/>
      <c r="AY249" s="369"/>
      <c r="AZ249" s="369"/>
      <c r="BA249" s="369"/>
      <c r="BB249" s="369"/>
      <c r="BC249" s="370"/>
      <c r="BD249" s="369"/>
      <c r="BE249" s="369"/>
      <c r="BF249" s="369"/>
      <c r="BG249" s="369"/>
      <c r="BH249" s="73"/>
      <c r="BI249" s="369"/>
      <c r="BJ249" s="369"/>
      <c r="BK249" s="369"/>
      <c r="BL249" s="369"/>
      <c r="BM249" s="369"/>
      <c r="BN249" s="369"/>
      <c r="BO249" s="371"/>
    </row>
    <row r="250" s="385" customFormat="true" ht="17.25" hidden="false" customHeight="false" outlineLevel="0" collapsed="false">
      <c r="B250" s="357"/>
      <c r="C250" s="357"/>
      <c r="D250" s="357"/>
      <c r="E250" s="357"/>
      <c r="F250" s="357"/>
      <c r="I250" s="358"/>
      <c r="K250" s="1"/>
      <c r="M250" s="359"/>
      <c r="N250" s="360"/>
      <c r="O250" s="18"/>
      <c r="P250" s="361"/>
      <c r="Q250" s="360"/>
      <c r="R250" s="1"/>
      <c r="S250" s="362"/>
      <c r="T250" s="1"/>
      <c r="U250" s="362"/>
      <c r="V250" s="1"/>
      <c r="W250" s="362"/>
      <c r="X250" s="1"/>
      <c r="Y250" s="362"/>
      <c r="Z250" s="1"/>
      <c r="AA250" s="1"/>
      <c r="AB250" s="1"/>
      <c r="AC250" s="1"/>
      <c r="AD250" s="360"/>
      <c r="AE250" s="363"/>
      <c r="AF250" s="364"/>
      <c r="AG250" s="365"/>
      <c r="AH250" s="365"/>
      <c r="AI250" s="366"/>
      <c r="AJ250" s="367"/>
      <c r="AK250" s="368"/>
      <c r="AL250" s="368"/>
      <c r="AM250" s="368"/>
      <c r="AN250" s="368"/>
      <c r="AO250" s="368"/>
      <c r="AP250" s="368"/>
      <c r="AQ250" s="369"/>
      <c r="AR250" s="368"/>
      <c r="AS250" s="369"/>
      <c r="AT250" s="369"/>
      <c r="AU250" s="369"/>
      <c r="AV250" s="369"/>
      <c r="AW250" s="369"/>
      <c r="AX250" s="369"/>
      <c r="AY250" s="369"/>
      <c r="AZ250" s="369"/>
      <c r="BA250" s="369"/>
      <c r="BB250" s="369"/>
      <c r="BC250" s="370"/>
      <c r="BD250" s="369"/>
      <c r="BE250" s="369"/>
      <c r="BF250" s="369"/>
      <c r="BG250" s="369"/>
      <c r="BH250" s="73"/>
      <c r="BI250" s="369"/>
      <c r="BJ250" s="369"/>
      <c r="BK250" s="369"/>
      <c r="BL250" s="369"/>
      <c r="BM250" s="369"/>
      <c r="BN250" s="369"/>
      <c r="BO250" s="371"/>
    </row>
    <row r="251" s="385" customFormat="true" ht="17.25" hidden="false" customHeight="false" outlineLevel="0" collapsed="false">
      <c r="B251" s="357"/>
      <c r="C251" s="357"/>
      <c r="D251" s="357"/>
      <c r="E251" s="357"/>
      <c r="F251" s="357"/>
      <c r="I251" s="358"/>
      <c r="K251" s="1"/>
      <c r="M251" s="359"/>
      <c r="N251" s="360"/>
      <c r="O251" s="18"/>
      <c r="P251" s="361"/>
      <c r="Q251" s="360"/>
      <c r="R251" s="1"/>
      <c r="S251" s="362"/>
      <c r="T251" s="1"/>
      <c r="U251" s="362"/>
      <c r="V251" s="1"/>
      <c r="W251" s="362"/>
      <c r="X251" s="1"/>
      <c r="Y251" s="362"/>
      <c r="Z251" s="1"/>
      <c r="AA251" s="1"/>
      <c r="AB251" s="1"/>
      <c r="AC251" s="1"/>
      <c r="AD251" s="360"/>
      <c r="AE251" s="363"/>
      <c r="AF251" s="364"/>
      <c r="AG251" s="365"/>
      <c r="AH251" s="365"/>
      <c r="AI251" s="366"/>
      <c r="AJ251" s="367"/>
      <c r="AK251" s="368"/>
      <c r="AL251" s="368"/>
      <c r="AM251" s="368"/>
      <c r="AN251" s="368"/>
      <c r="AO251" s="368"/>
      <c r="AP251" s="368"/>
      <c r="AQ251" s="369"/>
      <c r="AR251" s="368"/>
      <c r="AS251" s="369"/>
      <c r="AT251" s="369"/>
      <c r="AU251" s="369"/>
      <c r="AV251" s="369"/>
      <c r="AW251" s="369"/>
      <c r="AX251" s="369"/>
      <c r="AY251" s="369"/>
      <c r="AZ251" s="369"/>
      <c r="BA251" s="369"/>
      <c r="BB251" s="369"/>
      <c r="BC251" s="370"/>
      <c r="BD251" s="369"/>
      <c r="BE251" s="369"/>
      <c r="BF251" s="369"/>
      <c r="BG251" s="369"/>
      <c r="BH251" s="73"/>
      <c r="BI251" s="369"/>
      <c r="BJ251" s="369"/>
      <c r="BK251" s="369"/>
      <c r="BL251" s="369"/>
      <c r="BM251" s="369"/>
      <c r="BN251" s="369"/>
      <c r="BO251" s="371"/>
    </row>
    <row r="252" s="385" customFormat="true" ht="17.25" hidden="false" customHeight="false" outlineLevel="0" collapsed="false">
      <c r="B252" s="357"/>
      <c r="C252" s="357"/>
      <c r="D252" s="357"/>
      <c r="E252" s="357"/>
      <c r="F252" s="357"/>
      <c r="I252" s="358"/>
      <c r="K252" s="1"/>
      <c r="M252" s="359"/>
      <c r="N252" s="360"/>
      <c r="O252" s="18"/>
      <c r="P252" s="361"/>
      <c r="Q252" s="360"/>
      <c r="R252" s="1"/>
      <c r="S252" s="362"/>
      <c r="T252" s="1"/>
      <c r="U252" s="362"/>
      <c r="V252" s="1"/>
      <c r="W252" s="362"/>
      <c r="X252" s="1"/>
      <c r="Y252" s="362"/>
      <c r="Z252" s="1"/>
      <c r="AA252" s="1"/>
      <c r="AB252" s="1"/>
      <c r="AC252" s="1"/>
      <c r="AD252" s="360"/>
      <c r="AE252" s="363"/>
      <c r="AF252" s="364"/>
      <c r="AG252" s="365"/>
      <c r="AH252" s="365"/>
      <c r="AI252" s="366"/>
      <c r="AJ252" s="367"/>
      <c r="AK252" s="368"/>
      <c r="AL252" s="368"/>
      <c r="AM252" s="368"/>
      <c r="AN252" s="368"/>
      <c r="AO252" s="368"/>
      <c r="AP252" s="368"/>
      <c r="AQ252" s="369"/>
      <c r="AR252" s="368"/>
      <c r="AS252" s="369"/>
      <c r="AT252" s="369"/>
      <c r="AU252" s="369"/>
      <c r="AV252" s="369"/>
      <c r="AW252" s="369"/>
      <c r="AX252" s="369"/>
      <c r="AY252" s="369"/>
      <c r="AZ252" s="369"/>
      <c r="BA252" s="369"/>
      <c r="BB252" s="369"/>
      <c r="BC252" s="370"/>
      <c r="BD252" s="369"/>
      <c r="BE252" s="369"/>
      <c r="BF252" s="369"/>
      <c r="BG252" s="369"/>
      <c r="BH252" s="73"/>
      <c r="BI252" s="369"/>
      <c r="BJ252" s="369"/>
      <c r="BK252" s="369"/>
      <c r="BL252" s="369"/>
      <c r="BM252" s="369"/>
      <c r="BN252" s="369"/>
      <c r="BO252" s="371"/>
    </row>
    <row r="253" s="385" customFormat="true" ht="17.25" hidden="false" customHeight="false" outlineLevel="0" collapsed="false">
      <c r="B253" s="357"/>
      <c r="C253" s="357"/>
      <c r="D253" s="357"/>
      <c r="E253" s="357"/>
      <c r="F253" s="357"/>
      <c r="I253" s="358"/>
      <c r="K253" s="1"/>
      <c r="M253" s="359"/>
      <c r="N253" s="360"/>
      <c r="O253" s="18"/>
      <c r="P253" s="361"/>
      <c r="Q253" s="360"/>
      <c r="R253" s="1"/>
      <c r="S253" s="362"/>
      <c r="T253" s="1"/>
      <c r="U253" s="362"/>
      <c r="V253" s="1"/>
      <c r="W253" s="362"/>
      <c r="X253" s="1"/>
      <c r="Y253" s="362"/>
      <c r="Z253" s="1"/>
      <c r="AA253" s="1"/>
      <c r="AB253" s="1"/>
      <c r="AC253" s="1"/>
      <c r="AD253" s="360"/>
      <c r="AE253" s="363"/>
      <c r="AF253" s="364"/>
      <c r="AG253" s="365"/>
      <c r="AH253" s="365"/>
      <c r="AI253" s="366"/>
      <c r="AJ253" s="367"/>
      <c r="AK253" s="368"/>
      <c r="AL253" s="368"/>
      <c r="AM253" s="368"/>
      <c r="AN253" s="368"/>
      <c r="AO253" s="368"/>
      <c r="AP253" s="368"/>
      <c r="AQ253" s="369"/>
      <c r="AR253" s="368"/>
      <c r="AS253" s="369"/>
      <c r="AT253" s="369"/>
      <c r="AU253" s="369"/>
      <c r="AV253" s="369"/>
      <c r="AW253" s="369"/>
      <c r="AX253" s="369"/>
      <c r="AY253" s="369"/>
      <c r="AZ253" s="369"/>
      <c r="BA253" s="369"/>
      <c r="BB253" s="369"/>
      <c r="BC253" s="370"/>
      <c r="BD253" s="369"/>
      <c r="BE253" s="369"/>
      <c r="BF253" s="369"/>
      <c r="BG253" s="369"/>
      <c r="BH253" s="73"/>
      <c r="BI253" s="369"/>
      <c r="BJ253" s="369"/>
      <c r="BK253" s="369"/>
      <c r="BL253" s="369"/>
      <c r="BM253" s="369"/>
      <c r="BN253" s="369"/>
      <c r="BO253" s="371"/>
    </row>
    <row r="254" s="385" customFormat="true" ht="17.25" hidden="false" customHeight="false" outlineLevel="0" collapsed="false">
      <c r="B254" s="357"/>
      <c r="C254" s="357"/>
      <c r="D254" s="357"/>
      <c r="E254" s="357"/>
      <c r="F254" s="357"/>
      <c r="I254" s="358"/>
      <c r="K254" s="1"/>
      <c r="M254" s="359"/>
      <c r="N254" s="360"/>
      <c r="O254" s="18"/>
      <c r="P254" s="361"/>
      <c r="Q254" s="360"/>
      <c r="R254" s="1"/>
      <c r="S254" s="362"/>
      <c r="T254" s="1"/>
      <c r="U254" s="362"/>
      <c r="V254" s="1"/>
      <c r="W254" s="362"/>
      <c r="X254" s="1"/>
      <c r="Y254" s="362"/>
      <c r="Z254" s="1"/>
      <c r="AA254" s="1"/>
      <c r="AB254" s="1"/>
      <c r="AC254" s="1"/>
      <c r="AD254" s="360"/>
      <c r="AE254" s="363"/>
      <c r="AF254" s="364"/>
      <c r="AG254" s="365"/>
      <c r="AH254" s="365"/>
      <c r="AI254" s="366"/>
      <c r="AJ254" s="367"/>
      <c r="AK254" s="368"/>
      <c r="AL254" s="368"/>
      <c r="AM254" s="368"/>
      <c r="AN254" s="368"/>
      <c r="AO254" s="368"/>
      <c r="AP254" s="368"/>
      <c r="AQ254" s="369"/>
      <c r="AR254" s="368"/>
      <c r="AS254" s="369"/>
      <c r="AT254" s="369"/>
      <c r="AU254" s="369"/>
      <c r="AV254" s="369"/>
      <c r="AW254" s="369"/>
      <c r="AX254" s="369"/>
      <c r="AY254" s="369"/>
      <c r="AZ254" s="369"/>
      <c r="BA254" s="369"/>
      <c r="BB254" s="369"/>
      <c r="BC254" s="370"/>
      <c r="BD254" s="369"/>
      <c r="BE254" s="369"/>
      <c r="BF254" s="369"/>
      <c r="BG254" s="369"/>
      <c r="BH254" s="73"/>
      <c r="BI254" s="369"/>
      <c r="BJ254" s="369"/>
      <c r="BK254" s="369"/>
      <c r="BL254" s="369"/>
      <c r="BM254" s="369"/>
      <c r="BN254" s="369"/>
      <c r="BO254" s="371"/>
    </row>
    <row r="255" s="385" customFormat="true" ht="17.25" hidden="false" customHeight="false" outlineLevel="0" collapsed="false">
      <c r="B255" s="357"/>
      <c r="C255" s="357"/>
      <c r="D255" s="357"/>
      <c r="E255" s="357"/>
      <c r="F255" s="357"/>
      <c r="I255" s="358"/>
      <c r="K255" s="1"/>
      <c r="M255" s="359"/>
      <c r="N255" s="360"/>
      <c r="O255" s="18"/>
      <c r="P255" s="361"/>
      <c r="Q255" s="360"/>
      <c r="R255" s="1"/>
      <c r="S255" s="362"/>
      <c r="T255" s="1"/>
      <c r="U255" s="362"/>
      <c r="V255" s="1"/>
      <c r="W255" s="362"/>
      <c r="X255" s="1"/>
      <c r="Y255" s="362"/>
      <c r="Z255" s="1"/>
      <c r="AA255" s="1"/>
      <c r="AB255" s="1"/>
      <c r="AC255" s="1"/>
      <c r="AD255" s="360"/>
      <c r="AE255" s="363"/>
      <c r="AF255" s="364"/>
      <c r="AG255" s="365"/>
      <c r="AH255" s="365"/>
      <c r="AI255" s="366"/>
      <c r="AJ255" s="367"/>
      <c r="AK255" s="368"/>
      <c r="AL255" s="368"/>
      <c r="AM255" s="368"/>
      <c r="AN255" s="368"/>
      <c r="AO255" s="368"/>
      <c r="AP255" s="368"/>
      <c r="AQ255" s="369"/>
      <c r="AR255" s="368"/>
      <c r="AS255" s="369"/>
      <c r="AT255" s="369"/>
      <c r="AU255" s="369"/>
      <c r="AV255" s="369"/>
      <c r="AW255" s="369"/>
      <c r="AX255" s="369"/>
      <c r="AY255" s="369"/>
      <c r="AZ255" s="369"/>
      <c r="BA255" s="369"/>
      <c r="BB255" s="369"/>
      <c r="BC255" s="370"/>
      <c r="BD255" s="369"/>
      <c r="BE255" s="369"/>
      <c r="BF255" s="369"/>
      <c r="BG255" s="369"/>
      <c r="BH255" s="73"/>
      <c r="BI255" s="369"/>
      <c r="BJ255" s="369"/>
      <c r="BK255" s="369"/>
      <c r="BL255" s="369"/>
      <c r="BM255" s="369"/>
      <c r="BN255" s="369"/>
      <c r="BO255" s="371"/>
    </row>
    <row r="256" s="385" customFormat="true" ht="17.25" hidden="false" customHeight="false" outlineLevel="0" collapsed="false">
      <c r="B256" s="357"/>
      <c r="C256" s="357"/>
      <c r="D256" s="357"/>
      <c r="E256" s="357"/>
      <c r="F256" s="357"/>
      <c r="I256" s="358"/>
      <c r="K256" s="1"/>
      <c r="M256" s="359"/>
      <c r="N256" s="360"/>
      <c r="O256" s="18"/>
      <c r="P256" s="361"/>
      <c r="Q256" s="360"/>
      <c r="R256" s="1"/>
      <c r="S256" s="362"/>
      <c r="T256" s="1"/>
      <c r="U256" s="362"/>
      <c r="V256" s="1"/>
      <c r="W256" s="362"/>
      <c r="X256" s="1"/>
      <c r="Y256" s="362"/>
      <c r="Z256" s="1"/>
      <c r="AA256" s="1"/>
      <c r="AB256" s="1"/>
      <c r="AC256" s="1"/>
      <c r="AD256" s="360"/>
      <c r="AE256" s="363"/>
      <c r="AF256" s="364"/>
      <c r="AG256" s="365"/>
      <c r="AH256" s="365"/>
      <c r="AI256" s="366"/>
      <c r="AJ256" s="367"/>
      <c r="AK256" s="368"/>
      <c r="AL256" s="368"/>
      <c r="AM256" s="368"/>
      <c r="AN256" s="368"/>
      <c r="AO256" s="368"/>
      <c r="AP256" s="368"/>
      <c r="AQ256" s="369"/>
      <c r="AR256" s="368"/>
      <c r="AS256" s="369"/>
      <c r="AT256" s="369"/>
      <c r="AU256" s="369"/>
      <c r="AV256" s="369"/>
      <c r="AW256" s="369"/>
      <c r="AX256" s="369"/>
      <c r="AY256" s="369"/>
      <c r="AZ256" s="369"/>
      <c r="BA256" s="369"/>
      <c r="BB256" s="369"/>
      <c r="BC256" s="370"/>
      <c r="BD256" s="369"/>
      <c r="BE256" s="369"/>
      <c r="BF256" s="369"/>
      <c r="BG256" s="369"/>
      <c r="BH256" s="73"/>
      <c r="BI256" s="369"/>
      <c r="BJ256" s="369"/>
      <c r="BK256" s="369"/>
      <c r="BL256" s="369"/>
      <c r="BM256" s="369"/>
      <c r="BN256" s="369"/>
      <c r="BO256" s="371"/>
    </row>
    <row r="257" s="385" customFormat="true" ht="17.25" hidden="false" customHeight="false" outlineLevel="0" collapsed="false">
      <c r="B257" s="357"/>
      <c r="C257" s="357"/>
      <c r="D257" s="357"/>
      <c r="E257" s="357"/>
      <c r="F257" s="357"/>
      <c r="I257" s="358"/>
      <c r="K257" s="1"/>
      <c r="M257" s="359"/>
      <c r="N257" s="360"/>
      <c r="O257" s="18"/>
      <c r="P257" s="361"/>
      <c r="Q257" s="360"/>
      <c r="R257" s="1"/>
      <c r="S257" s="362"/>
      <c r="T257" s="1"/>
      <c r="U257" s="362"/>
      <c r="V257" s="1"/>
      <c r="W257" s="362"/>
      <c r="X257" s="1"/>
      <c r="Y257" s="362"/>
      <c r="Z257" s="1"/>
      <c r="AA257" s="1"/>
      <c r="AB257" s="1"/>
      <c r="AC257" s="1"/>
      <c r="AD257" s="360"/>
      <c r="AE257" s="363"/>
      <c r="AF257" s="364"/>
      <c r="AG257" s="365"/>
      <c r="AH257" s="365"/>
      <c r="AI257" s="366"/>
      <c r="AJ257" s="367"/>
      <c r="AK257" s="368"/>
      <c r="AL257" s="368"/>
      <c r="AM257" s="368"/>
      <c r="AN257" s="368"/>
      <c r="AO257" s="368"/>
      <c r="AP257" s="368"/>
      <c r="AQ257" s="369"/>
      <c r="AR257" s="368"/>
      <c r="AS257" s="369"/>
      <c r="AT257" s="369"/>
      <c r="AU257" s="369"/>
      <c r="AV257" s="369"/>
      <c r="AW257" s="369"/>
      <c r="AX257" s="369"/>
      <c r="AY257" s="369"/>
      <c r="AZ257" s="369"/>
      <c r="BA257" s="369"/>
      <c r="BB257" s="369"/>
      <c r="BC257" s="370"/>
      <c r="BD257" s="369"/>
      <c r="BE257" s="369"/>
      <c r="BF257" s="369"/>
      <c r="BG257" s="369"/>
      <c r="BH257" s="73"/>
      <c r="BI257" s="369"/>
      <c r="BJ257" s="369"/>
      <c r="BK257" s="369"/>
      <c r="BL257" s="369"/>
      <c r="BM257" s="369"/>
      <c r="BN257" s="369"/>
      <c r="BO257" s="371"/>
    </row>
    <row r="258" s="385" customFormat="true" ht="17.25" hidden="false" customHeight="false" outlineLevel="0" collapsed="false">
      <c r="B258" s="357"/>
      <c r="C258" s="357"/>
      <c r="D258" s="357"/>
      <c r="E258" s="357"/>
      <c r="F258" s="357"/>
      <c r="I258" s="358"/>
      <c r="K258" s="1"/>
      <c r="M258" s="359"/>
      <c r="N258" s="360"/>
      <c r="O258" s="18"/>
      <c r="P258" s="361"/>
      <c r="Q258" s="360"/>
      <c r="R258" s="1"/>
      <c r="S258" s="362"/>
      <c r="T258" s="1"/>
      <c r="U258" s="362"/>
      <c r="V258" s="1"/>
      <c r="W258" s="362"/>
      <c r="X258" s="1"/>
      <c r="Y258" s="362"/>
      <c r="Z258" s="1"/>
      <c r="AA258" s="1"/>
      <c r="AB258" s="1"/>
      <c r="AC258" s="1"/>
      <c r="AD258" s="360"/>
      <c r="AE258" s="363"/>
      <c r="AF258" s="364"/>
      <c r="AG258" s="365"/>
      <c r="AH258" s="365"/>
      <c r="AI258" s="366"/>
      <c r="AJ258" s="367"/>
      <c r="AK258" s="368"/>
      <c r="AL258" s="368"/>
      <c r="AM258" s="368"/>
      <c r="AN258" s="368"/>
      <c r="AO258" s="368"/>
      <c r="AP258" s="368"/>
      <c r="AQ258" s="369"/>
      <c r="AR258" s="368"/>
      <c r="AS258" s="369"/>
      <c r="AT258" s="369"/>
      <c r="AU258" s="369"/>
      <c r="AV258" s="369"/>
      <c r="AW258" s="369"/>
      <c r="AX258" s="369"/>
      <c r="AY258" s="369"/>
      <c r="AZ258" s="369"/>
      <c r="BA258" s="369"/>
      <c r="BB258" s="369"/>
      <c r="BC258" s="370"/>
      <c r="BD258" s="369"/>
      <c r="BE258" s="369"/>
      <c r="BF258" s="369"/>
      <c r="BG258" s="369"/>
      <c r="BH258" s="73"/>
      <c r="BI258" s="369"/>
      <c r="BJ258" s="369"/>
      <c r="BK258" s="369"/>
      <c r="BL258" s="369"/>
      <c r="BM258" s="369"/>
      <c r="BN258" s="369"/>
      <c r="BO258" s="371"/>
    </row>
    <row r="259" s="385" customFormat="true" ht="17.25" hidden="false" customHeight="false" outlineLevel="0" collapsed="false">
      <c r="B259" s="357"/>
      <c r="C259" s="357"/>
      <c r="D259" s="357"/>
      <c r="E259" s="357"/>
      <c r="F259" s="357"/>
      <c r="I259" s="358"/>
      <c r="K259" s="1"/>
      <c r="M259" s="359"/>
      <c r="N259" s="360"/>
      <c r="O259" s="18"/>
      <c r="P259" s="361"/>
      <c r="Q259" s="360"/>
      <c r="R259" s="1"/>
      <c r="S259" s="362"/>
      <c r="T259" s="1"/>
      <c r="U259" s="362"/>
      <c r="V259" s="1"/>
      <c r="W259" s="362"/>
      <c r="X259" s="1"/>
      <c r="Y259" s="362"/>
      <c r="Z259" s="1"/>
      <c r="AA259" s="1"/>
      <c r="AB259" s="1"/>
      <c r="AC259" s="1"/>
      <c r="AD259" s="360"/>
      <c r="AE259" s="363"/>
      <c r="AF259" s="364"/>
      <c r="AG259" s="365"/>
      <c r="AH259" s="365"/>
      <c r="AI259" s="366"/>
      <c r="AJ259" s="367"/>
      <c r="AK259" s="368"/>
      <c r="AL259" s="368"/>
      <c r="AM259" s="368"/>
      <c r="AN259" s="368"/>
      <c r="AO259" s="368"/>
      <c r="AP259" s="368"/>
      <c r="AQ259" s="369"/>
      <c r="AR259" s="368"/>
      <c r="AS259" s="369"/>
      <c r="AT259" s="369"/>
      <c r="AU259" s="369"/>
      <c r="AV259" s="369"/>
      <c r="AW259" s="369"/>
      <c r="AX259" s="369"/>
      <c r="AY259" s="369"/>
      <c r="AZ259" s="369"/>
      <c r="BA259" s="369"/>
      <c r="BB259" s="369"/>
      <c r="BC259" s="370"/>
      <c r="BD259" s="369"/>
      <c r="BE259" s="369"/>
      <c r="BF259" s="369"/>
      <c r="BG259" s="369"/>
      <c r="BH259" s="73"/>
      <c r="BI259" s="369"/>
      <c r="BJ259" s="369"/>
      <c r="BK259" s="369"/>
      <c r="BL259" s="369"/>
      <c r="BM259" s="369"/>
      <c r="BN259" s="369"/>
      <c r="BO259" s="371"/>
    </row>
    <row r="260" s="385" customFormat="true" ht="17.25" hidden="false" customHeight="false" outlineLevel="0" collapsed="false">
      <c r="B260" s="357"/>
      <c r="C260" s="357"/>
      <c r="D260" s="357"/>
      <c r="E260" s="357"/>
      <c r="F260" s="357"/>
      <c r="I260" s="358"/>
      <c r="K260" s="1"/>
      <c r="M260" s="359"/>
      <c r="N260" s="360"/>
      <c r="O260" s="18"/>
      <c r="P260" s="361"/>
      <c r="Q260" s="360"/>
      <c r="R260" s="1"/>
      <c r="S260" s="362"/>
      <c r="T260" s="1"/>
      <c r="U260" s="362"/>
      <c r="V260" s="1"/>
      <c r="W260" s="362"/>
      <c r="X260" s="1"/>
      <c r="Y260" s="362"/>
      <c r="Z260" s="1"/>
      <c r="AA260" s="1"/>
      <c r="AB260" s="1"/>
      <c r="AC260" s="1"/>
      <c r="AD260" s="360"/>
      <c r="AE260" s="363"/>
      <c r="AF260" s="364"/>
      <c r="AG260" s="365"/>
      <c r="AH260" s="365"/>
      <c r="AI260" s="366"/>
      <c r="AJ260" s="367"/>
      <c r="AK260" s="368"/>
      <c r="AL260" s="368"/>
      <c r="AM260" s="368"/>
      <c r="AN260" s="368"/>
      <c r="AO260" s="368"/>
      <c r="AP260" s="368"/>
      <c r="AQ260" s="369"/>
      <c r="AR260" s="368"/>
      <c r="AS260" s="369"/>
      <c r="AT260" s="369"/>
      <c r="AU260" s="369"/>
      <c r="AV260" s="369"/>
      <c r="AW260" s="369"/>
      <c r="AX260" s="369"/>
      <c r="AY260" s="369"/>
      <c r="AZ260" s="369"/>
      <c r="BA260" s="369"/>
      <c r="BB260" s="369"/>
      <c r="BC260" s="370"/>
      <c r="BD260" s="369"/>
      <c r="BE260" s="369"/>
      <c r="BF260" s="369"/>
      <c r="BG260" s="369"/>
      <c r="BH260" s="73"/>
      <c r="BI260" s="369"/>
      <c r="BJ260" s="369"/>
      <c r="BK260" s="369"/>
      <c r="BL260" s="369"/>
      <c r="BM260" s="369"/>
      <c r="BN260" s="369"/>
      <c r="BO260" s="371"/>
    </row>
    <row r="261" s="385" customFormat="true" ht="17.25" hidden="false" customHeight="false" outlineLevel="0" collapsed="false">
      <c r="B261" s="357"/>
      <c r="C261" s="357"/>
      <c r="D261" s="357"/>
      <c r="E261" s="357"/>
      <c r="F261" s="357"/>
      <c r="I261" s="358"/>
      <c r="K261" s="1"/>
      <c r="M261" s="359"/>
      <c r="N261" s="360"/>
      <c r="O261" s="18"/>
      <c r="P261" s="361"/>
      <c r="Q261" s="360"/>
      <c r="R261" s="1"/>
      <c r="S261" s="362"/>
      <c r="T261" s="1"/>
      <c r="U261" s="362"/>
      <c r="V261" s="1"/>
      <c r="W261" s="362"/>
      <c r="X261" s="1"/>
      <c r="Y261" s="362"/>
      <c r="Z261" s="1"/>
      <c r="AA261" s="1"/>
      <c r="AB261" s="1"/>
      <c r="AC261" s="1"/>
      <c r="AD261" s="360"/>
      <c r="AE261" s="363"/>
      <c r="AF261" s="364"/>
      <c r="AG261" s="365"/>
      <c r="AH261" s="365"/>
      <c r="AI261" s="366"/>
      <c r="AJ261" s="367"/>
      <c r="AK261" s="368"/>
      <c r="AL261" s="368"/>
      <c r="AM261" s="368"/>
      <c r="AN261" s="368"/>
      <c r="AO261" s="368"/>
      <c r="AP261" s="368"/>
      <c r="AQ261" s="369"/>
      <c r="AR261" s="368"/>
      <c r="AS261" s="369"/>
      <c r="AT261" s="369"/>
      <c r="AU261" s="369"/>
      <c r="AV261" s="369"/>
      <c r="AW261" s="369"/>
      <c r="AX261" s="369"/>
      <c r="AY261" s="369"/>
      <c r="AZ261" s="369"/>
      <c r="BA261" s="369"/>
      <c r="BB261" s="369"/>
      <c r="BC261" s="370"/>
      <c r="BD261" s="369"/>
      <c r="BE261" s="369"/>
      <c r="BF261" s="369"/>
      <c r="BG261" s="369"/>
      <c r="BH261" s="73"/>
      <c r="BI261" s="369"/>
      <c r="BJ261" s="369"/>
      <c r="BK261" s="369"/>
      <c r="BL261" s="369"/>
      <c r="BM261" s="369"/>
      <c r="BN261" s="369"/>
      <c r="BO261" s="371"/>
    </row>
    <row r="262" s="385" customFormat="true" ht="17.25" hidden="false" customHeight="false" outlineLevel="0" collapsed="false">
      <c r="B262" s="357"/>
      <c r="C262" s="357"/>
      <c r="D262" s="357"/>
      <c r="E262" s="357"/>
      <c r="F262" s="357"/>
      <c r="I262" s="358"/>
      <c r="K262" s="1"/>
      <c r="M262" s="359"/>
      <c r="N262" s="360"/>
      <c r="O262" s="18"/>
      <c r="P262" s="361"/>
      <c r="Q262" s="360"/>
      <c r="R262" s="1"/>
      <c r="S262" s="362"/>
      <c r="T262" s="1"/>
      <c r="U262" s="362"/>
      <c r="V262" s="1"/>
      <c r="W262" s="362"/>
      <c r="X262" s="1"/>
      <c r="Y262" s="362"/>
      <c r="Z262" s="1"/>
      <c r="AA262" s="1"/>
      <c r="AB262" s="1"/>
      <c r="AC262" s="1"/>
      <c r="AD262" s="360"/>
      <c r="AE262" s="363"/>
      <c r="AF262" s="364"/>
      <c r="AG262" s="365"/>
      <c r="AH262" s="365"/>
      <c r="AI262" s="366"/>
      <c r="AJ262" s="367"/>
      <c r="AK262" s="368"/>
      <c r="AL262" s="368"/>
      <c r="AM262" s="368"/>
      <c r="AN262" s="368"/>
      <c r="AO262" s="368"/>
      <c r="AP262" s="368"/>
      <c r="AQ262" s="369"/>
      <c r="AR262" s="368"/>
      <c r="AS262" s="369"/>
      <c r="AT262" s="369"/>
      <c r="AU262" s="369"/>
      <c r="AV262" s="369"/>
      <c r="AW262" s="369"/>
      <c r="AX262" s="369"/>
      <c r="AY262" s="369"/>
      <c r="AZ262" s="369"/>
      <c r="BA262" s="369"/>
      <c r="BB262" s="369"/>
      <c r="BC262" s="370"/>
      <c r="BD262" s="369"/>
      <c r="BE262" s="369"/>
      <c r="BF262" s="369"/>
      <c r="BG262" s="369"/>
      <c r="BH262" s="73"/>
      <c r="BI262" s="369"/>
      <c r="BJ262" s="369"/>
      <c r="BK262" s="369"/>
      <c r="BL262" s="369"/>
      <c r="BM262" s="369"/>
      <c r="BN262" s="369"/>
      <c r="BO262" s="371"/>
    </row>
    <row r="263" s="385" customFormat="true" ht="17.25" hidden="false" customHeight="false" outlineLevel="0" collapsed="false">
      <c r="B263" s="357"/>
      <c r="C263" s="357"/>
      <c r="D263" s="357"/>
      <c r="E263" s="357"/>
      <c r="F263" s="357"/>
      <c r="I263" s="358"/>
      <c r="K263" s="1"/>
      <c r="M263" s="359"/>
      <c r="N263" s="360"/>
      <c r="O263" s="18"/>
      <c r="P263" s="361"/>
      <c r="Q263" s="360"/>
      <c r="R263" s="1"/>
      <c r="S263" s="362"/>
      <c r="T263" s="1"/>
      <c r="U263" s="362"/>
      <c r="V263" s="1"/>
      <c r="W263" s="362"/>
      <c r="X263" s="1"/>
      <c r="Y263" s="362"/>
      <c r="Z263" s="1"/>
      <c r="AA263" s="1"/>
      <c r="AB263" s="1"/>
      <c r="AC263" s="1"/>
      <c r="AD263" s="360"/>
      <c r="AE263" s="363"/>
      <c r="AF263" s="364"/>
      <c r="AG263" s="365"/>
      <c r="AH263" s="365"/>
      <c r="AI263" s="366"/>
      <c r="AJ263" s="367"/>
      <c r="AK263" s="368"/>
      <c r="AL263" s="368"/>
      <c r="AM263" s="368"/>
      <c r="AN263" s="368"/>
      <c r="AO263" s="368"/>
      <c r="AP263" s="368"/>
      <c r="AQ263" s="369"/>
      <c r="AR263" s="368"/>
      <c r="AS263" s="369"/>
      <c r="AT263" s="369"/>
      <c r="AU263" s="369"/>
      <c r="AV263" s="369"/>
      <c r="AW263" s="369"/>
      <c r="AX263" s="369"/>
      <c r="AY263" s="369"/>
      <c r="AZ263" s="369"/>
      <c r="BA263" s="369"/>
      <c r="BB263" s="369"/>
      <c r="BC263" s="370"/>
      <c r="BD263" s="369"/>
      <c r="BE263" s="369"/>
      <c r="BF263" s="369"/>
      <c r="BG263" s="369"/>
      <c r="BH263" s="73"/>
      <c r="BI263" s="369"/>
      <c r="BJ263" s="369"/>
      <c r="BK263" s="369"/>
      <c r="BL263" s="369"/>
      <c r="BM263" s="369"/>
      <c r="BN263" s="369"/>
      <c r="BO263" s="371"/>
    </row>
    <row r="264" s="385" customFormat="true" ht="17.25" hidden="false" customHeight="false" outlineLevel="0" collapsed="false">
      <c r="B264" s="357"/>
      <c r="C264" s="357"/>
      <c r="D264" s="357"/>
      <c r="E264" s="357"/>
      <c r="F264" s="357"/>
      <c r="I264" s="358"/>
      <c r="K264" s="1"/>
      <c r="M264" s="359"/>
      <c r="N264" s="360"/>
      <c r="O264" s="18"/>
      <c r="P264" s="361"/>
      <c r="Q264" s="360"/>
      <c r="R264" s="1"/>
      <c r="S264" s="362"/>
      <c r="T264" s="1"/>
      <c r="U264" s="362"/>
      <c r="V264" s="1"/>
      <c r="W264" s="362"/>
      <c r="X264" s="1"/>
      <c r="Y264" s="362"/>
      <c r="Z264" s="1"/>
      <c r="AA264" s="1"/>
      <c r="AB264" s="1"/>
      <c r="AC264" s="1"/>
      <c r="AD264" s="360"/>
      <c r="AE264" s="363"/>
      <c r="AF264" s="364"/>
      <c r="AG264" s="365"/>
      <c r="AH264" s="365"/>
      <c r="AI264" s="366"/>
      <c r="AJ264" s="367"/>
      <c r="AK264" s="368"/>
      <c r="AL264" s="368"/>
      <c r="AM264" s="368"/>
      <c r="AN264" s="368"/>
      <c r="AO264" s="368"/>
      <c r="AP264" s="368"/>
      <c r="AQ264" s="369"/>
      <c r="AR264" s="368"/>
      <c r="AS264" s="369"/>
      <c r="AT264" s="369"/>
      <c r="AU264" s="369"/>
      <c r="AV264" s="369"/>
      <c r="AW264" s="369"/>
      <c r="AX264" s="369"/>
      <c r="AY264" s="369"/>
      <c r="AZ264" s="369"/>
      <c r="BA264" s="369"/>
      <c r="BB264" s="369"/>
      <c r="BC264" s="370"/>
      <c r="BD264" s="369"/>
      <c r="BE264" s="369"/>
      <c r="BF264" s="369"/>
      <c r="BG264" s="369"/>
      <c r="BH264" s="73"/>
      <c r="BI264" s="369"/>
      <c r="BJ264" s="369"/>
      <c r="BK264" s="369"/>
      <c r="BL264" s="369"/>
      <c r="BM264" s="369"/>
      <c r="BN264" s="369"/>
      <c r="BO264" s="371"/>
    </row>
    <row r="265" s="385" customFormat="true" ht="17.25" hidden="false" customHeight="false" outlineLevel="0" collapsed="false">
      <c r="B265" s="357"/>
      <c r="C265" s="357"/>
      <c r="D265" s="357"/>
      <c r="E265" s="357"/>
      <c r="F265" s="357"/>
      <c r="I265" s="358"/>
      <c r="K265" s="1"/>
      <c r="M265" s="359"/>
      <c r="N265" s="360"/>
      <c r="O265" s="18"/>
      <c r="P265" s="361"/>
      <c r="Q265" s="360"/>
      <c r="R265" s="1"/>
      <c r="S265" s="362"/>
      <c r="T265" s="1"/>
      <c r="U265" s="362"/>
      <c r="V265" s="1"/>
      <c r="W265" s="362"/>
      <c r="X265" s="1"/>
      <c r="Y265" s="362"/>
      <c r="Z265" s="1"/>
      <c r="AA265" s="1"/>
      <c r="AB265" s="1"/>
      <c r="AC265" s="1"/>
      <c r="AD265" s="360"/>
      <c r="AE265" s="363"/>
      <c r="AF265" s="364"/>
      <c r="AG265" s="365"/>
      <c r="AH265" s="365"/>
      <c r="AI265" s="366"/>
      <c r="AJ265" s="367"/>
      <c r="AK265" s="368"/>
      <c r="AL265" s="368"/>
      <c r="AM265" s="368"/>
      <c r="AN265" s="368"/>
      <c r="AO265" s="368"/>
      <c r="AP265" s="368"/>
      <c r="AQ265" s="369"/>
      <c r="AR265" s="368"/>
      <c r="AS265" s="369"/>
      <c r="AT265" s="369"/>
      <c r="AU265" s="369"/>
      <c r="AV265" s="369"/>
      <c r="AW265" s="369"/>
      <c r="AX265" s="369"/>
      <c r="AY265" s="369"/>
      <c r="AZ265" s="369"/>
      <c r="BA265" s="369"/>
      <c r="BB265" s="369"/>
      <c r="BC265" s="370"/>
      <c r="BD265" s="369"/>
      <c r="BE265" s="369"/>
      <c r="BF265" s="369"/>
      <c r="BG265" s="369"/>
      <c r="BH265" s="73"/>
      <c r="BI265" s="369"/>
      <c r="BJ265" s="369"/>
      <c r="BK265" s="369"/>
      <c r="BL265" s="369"/>
      <c r="BM265" s="369"/>
      <c r="BN265" s="369"/>
      <c r="BO265" s="371"/>
    </row>
    <row r="266" s="385" customFormat="true" ht="17.25" hidden="false" customHeight="false" outlineLevel="0" collapsed="false">
      <c r="B266" s="357"/>
      <c r="C266" s="357"/>
      <c r="D266" s="357"/>
      <c r="E266" s="357"/>
      <c r="F266" s="357"/>
      <c r="I266" s="358"/>
      <c r="K266" s="1"/>
      <c r="M266" s="359"/>
      <c r="N266" s="360"/>
      <c r="O266" s="18"/>
      <c r="P266" s="361"/>
      <c r="Q266" s="360"/>
      <c r="R266" s="1"/>
      <c r="S266" s="362"/>
      <c r="T266" s="1"/>
      <c r="U266" s="362"/>
      <c r="V266" s="1"/>
      <c r="W266" s="362"/>
      <c r="X266" s="1"/>
      <c r="Y266" s="362"/>
      <c r="Z266" s="1"/>
      <c r="AA266" s="1"/>
      <c r="AB266" s="1"/>
      <c r="AC266" s="1"/>
      <c r="AD266" s="360"/>
      <c r="AE266" s="363"/>
      <c r="AF266" s="364"/>
      <c r="AG266" s="365"/>
      <c r="AH266" s="365"/>
      <c r="AI266" s="366"/>
      <c r="AJ266" s="367"/>
      <c r="AK266" s="368"/>
      <c r="AL266" s="368"/>
      <c r="AM266" s="368"/>
      <c r="AN266" s="368"/>
      <c r="AO266" s="368"/>
      <c r="AP266" s="368"/>
      <c r="AQ266" s="369"/>
      <c r="AR266" s="368"/>
      <c r="AS266" s="369"/>
      <c r="AT266" s="369"/>
      <c r="AU266" s="369"/>
      <c r="AV266" s="369"/>
      <c r="AW266" s="369"/>
      <c r="AX266" s="369"/>
      <c r="AY266" s="369"/>
      <c r="AZ266" s="369"/>
      <c r="BA266" s="369"/>
      <c r="BB266" s="369"/>
      <c r="BC266" s="370"/>
      <c r="BD266" s="369"/>
      <c r="BE266" s="369"/>
      <c r="BF266" s="369"/>
      <c r="BG266" s="369"/>
      <c r="BH266" s="73"/>
      <c r="BI266" s="369"/>
      <c r="BJ266" s="369"/>
      <c r="BK266" s="369"/>
      <c r="BL266" s="369"/>
      <c r="BM266" s="369"/>
      <c r="BN266" s="369"/>
      <c r="BO266" s="371"/>
    </row>
    <row r="267" s="385" customFormat="true" ht="17.25" hidden="false" customHeight="false" outlineLevel="0" collapsed="false">
      <c r="B267" s="357"/>
      <c r="C267" s="357"/>
      <c r="D267" s="357"/>
      <c r="E267" s="357"/>
      <c r="F267" s="357"/>
      <c r="I267" s="358"/>
      <c r="K267" s="1"/>
      <c r="M267" s="359"/>
      <c r="N267" s="360"/>
      <c r="O267" s="18"/>
      <c r="P267" s="361"/>
      <c r="Q267" s="360"/>
      <c r="R267" s="1"/>
      <c r="S267" s="362"/>
      <c r="T267" s="1"/>
      <c r="U267" s="362"/>
      <c r="V267" s="1"/>
      <c r="W267" s="362"/>
      <c r="X267" s="1"/>
      <c r="Y267" s="362"/>
      <c r="Z267" s="1"/>
      <c r="AA267" s="1"/>
      <c r="AB267" s="1"/>
      <c r="AC267" s="1"/>
      <c r="AD267" s="360"/>
      <c r="AE267" s="363"/>
      <c r="AF267" s="364"/>
      <c r="AG267" s="365"/>
      <c r="AH267" s="365"/>
      <c r="AI267" s="366"/>
      <c r="AJ267" s="367"/>
      <c r="AK267" s="368"/>
      <c r="AL267" s="368"/>
      <c r="AM267" s="368"/>
      <c r="AN267" s="368"/>
      <c r="AO267" s="368"/>
      <c r="AP267" s="368"/>
      <c r="AQ267" s="369"/>
      <c r="AR267" s="368"/>
      <c r="AS267" s="369"/>
      <c r="AT267" s="369"/>
      <c r="AU267" s="369"/>
      <c r="AV267" s="369"/>
      <c r="AW267" s="369"/>
      <c r="AX267" s="369"/>
      <c r="AY267" s="369"/>
      <c r="AZ267" s="369"/>
      <c r="BA267" s="369"/>
      <c r="BB267" s="369"/>
      <c r="BC267" s="370"/>
      <c r="BD267" s="369"/>
      <c r="BE267" s="369"/>
      <c r="BF267" s="369"/>
      <c r="BG267" s="369"/>
      <c r="BH267" s="73"/>
      <c r="BI267" s="369"/>
      <c r="BJ267" s="369"/>
      <c r="BK267" s="369"/>
      <c r="BL267" s="369"/>
      <c r="BM267" s="369"/>
      <c r="BN267" s="369"/>
      <c r="BO267" s="371"/>
    </row>
    <row r="268" s="385" customFormat="true" ht="17.25" hidden="false" customHeight="false" outlineLevel="0" collapsed="false">
      <c r="B268" s="357"/>
      <c r="C268" s="357"/>
      <c r="D268" s="357"/>
      <c r="E268" s="357"/>
      <c r="F268" s="357"/>
      <c r="I268" s="358"/>
      <c r="K268" s="1"/>
      <c r="M268" s="359"/>
      <c r="N268" s="360"/>
      <c r="O268" s="18"/>
      <c r="P268" s="361"/>
      <c r="Q268" s="360"/>
      <c r="R268" s="1"/>
      <c r="S268" s="362"/>
      <c r="T268" s="1"/>
      <c r="U268" s="362"/>
      <c r="V268" s="1"/>
      <c r="W268" s="362"/>
      <c r="X268" s="1"/>
      <c r="Y268" s="362"/>
      <c r="Z268" s="1"/>
      <c r="AA268" s="1"/>
      <c r="AB268" s="1"/>
      <c r="AC268" s="1"/>
      <c r="AD268" s="360"/>
      <c r="AE268" s="363"/>
      <c r="AF268" s="364"/>
      <c r="AG268" s="365"/>
      <c r="AH268" s="365"/>
      <c r="AI268" s="366"/>
      <c r="AJ268" s="367"/>
      <c r="AK268" s="368"/>
      <c r="AL268" s="368"/>
      <c r="AM268" s="368"/>
      <c r="AN268" s="368"/>
      <c r="AO268" s="368"/>
      <c r="AP268" s="368"/>
      <c r="AQ268" s="369"/>
      <c r="AR268" s="368"/>
      <c r="AS268" s="369"/>
      <c r="AT268" s="369"/>
      <c r="AU268" s="369"/>
      <c r="AV268" s="369"/>
      <c r="AW268" s="369"/>
      <c r="AX268" s="369"/>
      <c r="AY268" s="369"/>
      <c r="AZ268" s="369"/>
      <c r="BA268" s="369"/>
      <c r="BB268" s="369"/>
      <c r="BC268" s="370"/>
      <c r="BD268" s="369"/>
      <c r="BE268" s="369"/>
      <c r="BF268" s="369"/>
      <c r="BG268" s="369"/>
      <c r="BH268" s="73"/>
      <c r="BI268" s="369"/>
      <c r="BJ268" s="369"/>
      <c r="BK268" s="369"/>
      <c r="BL268" s="369"/>
      <c r="BM268" s="369"/>
      <c r="BN268" s="369"/>
      <c r="BO268" s="371"/>
    </row>
    <row r="269" s="385" customFormat="true" ht="17.25" hidden="false" customHeight="false" outlineLevel="0" collapsed="false">
      <c r="B269" s="357"/>
      <c r="C269" s="357"/>
      <c r="D269" s="357"/>
      <c r="E269" s="357"/>
      <c r="F269" s="357"/>
      <c r="I269" s="358"/>
      <c r="K269" s="1"/>
      <c r="M269" s="359"/>
      <c r="N269" s="360"/>
      <c r="O269" s="18"/>
      <c r="P269" s="361"/>
      <c r="Q269" s="360"/>
      <c r="R269" s="1"/>
      <c r="S269" s="362"/>
      <c r="T269" s="1"/>
      <c r="U269" s="362"/>
      <c r="V269" s="1"/>
      <c r="W269" s="362"/>
      <c r="X269" s="1"/>
      <c r="Y269" s="362"/>
      <c r="Z269" s="1"/>
      <c r="AA269" s="1"/>
      <c r="AB269" s="1"/>
      <c r="AC269" s="1"/>
      <c r="AD269" s="360"/>
      <c r="AE269" s="363"/>
      <c r="AF269" s="364"/>
      <c r="AG269" s="365"/>
      <c r="AH269" s="365"/>
      <c r="AI269" s="366"/>
      <c r="AJ269" s="367"/>
      <c r="AK269" s="368"/>
      <c r="AL269" s="368"/>
      <c r="AM269" s="368"/>
      <c r="AN269" s="368"/>
      <c r="AO269" s="368"/>
      <c r="AP269" s="368"/>
      <c r="AQ269" s="369"/>
      <c r="AR269" s="368"/>
      <c r="AS269" s="369"/>
      <c r="AT269" s="369"/>
      <c r="AU269" s="369"/>
      <c r="AV269" s="369"/>
      <c r="AW269" s="369"/>
      <c r="AX269" s="369"/>
      <c r="AY269" s="369"/>
      <c r="AZ269" s="369"/>
      <c r="BA269" s="369"/>
      <c r="BB269" s="369"/>
      <c r="BC269" s="370"/>
      <c r="BD269" s="369"/>
      <c r="BE269" s="369"/>
      <c r="BF269" s="369"/>
      <c r="BG269" s="369"/>
      <c r="BH269" s="73"/>
      <c r="BI269" s="369"/>
      <c r="BJ269" s="369"/>
      <c r="BK269" s="369"/>
      <c r="BL269" s="369"/>
      <c r="BM269" s="369"/>
      <c r="BN269" s="369"/>
      <c r="BO269" s="371"/>
    </row>
    <row r="270" s="385" customFormat="true" ht="17.25" hidden="false" customHeight="false" outlineLevel="0" collapsed="false">
      <c r="B270" s="357"/>
      <c r="C270" s="357"/>
      <c r="D270" s="357"/>
      <c r="E270" s="357"/>
      <c r="F270" s="357"/>
      <c r="I270" s="358"/>
      <c r="K270" s="1"/>
      <c r="M270" s="359"/>
      <c r="N270" s="360"/>
      <c r="O270" s="18"/>
      <c r="P270" s="361"/>
      <c r="Q270" s="360"/>
      <c r="R270" s="1"/>
      <c r="S270" s="362"/>
      <c r="T270" s="1"/>
      <c r="U270" s="362"/>
      <c r="V270" s="1"/>
      <c r="W270" s="362"/>
      <c r="X270" s="1"/>
      <c r="Y270" s="362"/>
      <c r="Z270" s="1"/>
      <c r="AA270" s="1"/>
      <c r="AB270" s="1"/>
      <c r="AC270" s="1"/>
      <c r="AD270" s="360"/>
      <c r="AE270" s="363"/>
      <c r="AF270" s="364"/>
      <c r="AG270" s="365"/>
      <c r="AH270" s="365"/>
      <c r="AI270" s="366"/>
      <c r="AJ270" s="367"/>
      <c r="AK270" s="368"/>
      <c r="AL270" s="368"/>
      <c r="AM270" s="368"/>
      <c r="AN270" s="368"/>
      <c r="AO270" s="368"/>
      <c r="AP270" s="368"/>
      <c r="AQ270" s="369"/>
      <c r="AR270" s="368"/>
      <c r="AS270" s="369"/>
      <c r="AT270" s="369"/>
      <c r="AU270" s="369"/>
      <c r="AV270" s="369"/>
      <c r="AW270" s="369"/>
      <c r="AX270" s="369"/>
      <c r="AY270" s="369"/>
      <c r="AZ270" s="369"/>
      <c r="BA270" s="369"/>
      <c r="BB270" s="369"/>
      <c r="BC270" s="370"/>
      <c r="BD270" s="369"/>
      <c r="BE270" s="369"/>
      <c r="BF270" s="369"/>
      <c r="BG270" s="369"/>
      <c r="BH270" s="73"/>
      <c r="BI270" s="369"/>
      <c r="BJ270" s="369"/>
      <c r="BK270" s="369"/>
      <c r="BL270" s="369"/>
      <c r="BM270" s="369"/>
      <c r="BN270" s="369"/>
      <c r="BO270" s="371"/>
    </row>
    <row r="271" s="385" customFormat="true" ht="17.25" hidden="false" customHeight="false" outlineLevel="0" collapsed="false">
      <c r="B271" s="357"/>
      <c r="C271" s="357"/>
      <c r="D271" s="357"/>
      <c r="E271" s="357"/>
      <c r="F271" s="357"/>
      <c r="I271" s="358"/>
      <c r="K271" s="1"/>
      <c r="M271" s="359"/>
      <c r="N271" s="360"/>
      <c r="O271" s="18"/>
      <c r="P271" s="361"/>
      <c r="Q271" s="360"/>
      <c r="R271" s="1"/>
      <c r="S271" s="362"/>
      <c r="T271" s="1"/>
      <c r="U271" s="362"/>
      <c r="V271" s="1"/>
      <c r="W271" s="362"/>
      <c r="X271" s="1"/>
      <c r="Y271" s="362"/>
      <c r="Z271" s="1"/>
      <c r="AA271" s="1"/>
      <c r="AB271" s="1"/>
      <c r="AC271" s="1"/>
      <c r="AD271" s="360"/>
      <c r="AE271" s="363"/>
      <c r="AF271" s="364"/>
      <c r="AG271" s="365"/>
      <c r="AH271" s="365"/>
      <c r="AI271" s="366"/>
      <c r="AJ271" s="367"/>
      <c r="AK271" s="368"/>
      <c r="AL271" s="368"/>
      <c r="AM271" s="368"/>
      <c r="AN271" s="368"/>
      <c r="AO271" s="368"/>
      <c r="AP271" s="368"/>
      <c r="AQ271" s="369"/>
      <c r="AR271" s="368"/>
      <c r="AS271" s="369"/>
      <c r="AT271" s="369"/>
      <c r="AU271" s="369"/>
      <c r="AV271" s="369"/>
      <c r="AW271" s="369"/>
      <c r="AX271" s="369"/>
      <c r="AY271" s="369"/>
      <c r="AZ271" s="369"/>
      <c r="BA271" s="369"/>
      <c r="BB271" s="369"/>
      <c r="BC271" s="370"/>
      <c r="BD271" s="369"/>
      <c r="BE271" s="369"/>
      <c r="BF271" s="369"/>
      <c r="BG271" s="369"/>
      <c r="BH271" s="73"/>
      <c r="BI271" s="369"/>
      <c r="BJ271" s="369"/>
      <c r="BK271" s="369"/>
      <c r="BL271" s="369"/>
      <c r="BM271" s="369"/>
      <c r="BN271" s="369"/>
      <c r="BO271" s="371"/>
    </row>
    <row r="272" s="385" customFormat="true" ht="17.25" hidden="false" customHeight="false" outlineLevel="0" collapsed="false">
      <c r="B272" s="357"/>
      <c r="C272" s="357"/>
      <c r="D272" s="357"/>
      <c r="E272" s="357"/>
      <c r="F272" s="357"/>
      <c r="I272" s="358"/>
      <c r="K272" s="1"/>
      <c r="M272" s="359"/>
      <c r="N272" s="360"/>
      <c r="O272" s="18"/>
      <c r="P272" s="361"/>
      <c r="Q272" s="360"/>
      <c r="R272" s="1"/>
      <c r="S272" s="362"/>
      <c r="T272" s="1"/>
      <c r="U272" s="362"/>
      <c r="V272" s="1"/>
      <c r="W272" s="362"/>
      <c r="X272" s="1"/>
      <c r="Y272" s="362"/>
      <c r="Z272" s="1"/>
      <c r="AA272" s="1"/>
      <c r="AB272" s="1"/>
      <c r="AC272" s="1"/>
      <c r="AD272" s="360"/>
      <c r="AE272" s="363"/>
      <c r="AF272" s="364"/>
      <c r="AG272" s="365"/>
      <c r="AH272" s="365"/>
      <c r="AI272" s="366"/>
      <c r="AJ272" s="367"/>
      <c r="AK272" s="368"/>
      <c r="AL272" s="368"/>
      <c r="AM272" s="368"/>
      <c r="AN272" s="368"/>
      <c r="AO272" s="368"/>
      <c r="AP272" s="368"/>
      <c r="AQ272" s="369"/>
      <c r="AR272" s="368"/>
      <c r="AS272" s="369"/>
      <c r="AT272" s="369"/>
      <c r="AU272" s="369"/>
      <c r="AV272" s="369"/>
      <c r="AW272" s="369"/>
      <c r="AX272" s="369"/>
      <c r="AY272" s="369"/>
      <c r="AZ272" s="369"/>
      <c r="BA272" s="369"/>
      <c r="BB272" s="369"/>
      <c r="BC272" s="370"/>
      <c r="BD272" s="369"/>
      <c r="BE272" s="369"/>
      <c r="BF272" s="369"/>
      <c r="BG272" s="369"/>
      <c r="BH272" s="73"/>
      <c r="BI272" s="369"/>
      <c r="BJ272" s="369"/>
      <c r="BK272" s="369"/>
      <c r="BL272" s="369"/>
      <c r="BM272" s="369"/>
      <c r="BN272" s="369"/>
      <c r="BO272" s="371"/>
    </row>
    <row r="273" s="385" customFormat="true" ht="17.25" hidden="false" customHeight="false" outlineLevel="0" collapsed="false">
      <c r="B273" s="357"/>
      <c r="C273" s="357"/>
      <c r="D273" s="357"/>
      <c r="E273" s="357"/>
      <c r="F273" s="357"/>
      <c r="I273" s="358"/>
      <c r="K273" s="1"/>
      <c r="M273" s="359"/>
      <c r="N273" s="360"/>
      <c r="O273" s="18"/>
      <c r="P273" s="361"/>
      <c r="Q273" s="360"/>
      <c r="R273" s="1"/>
      <c r="S273" s="362"/>
      <c r="T273" s="1"/>
      <c r="U273" s="362"/>
      <c r="V273" s="1"/>
      <c r="W273" s="362"/>
      <c r="X273" s="1"/>
      <c r="Y273" s="362"/>
      <c r="Z273" s="1"/>
      <c r="AA273" s="1"/>
      <c r="AB273" s="1"/>
      <c r="AC273" s="1"/>
      <c r="AD273" s="360"/>
      <c r="AE273" s="363"/>
      <c r="AF273" s="364"/>
      <c r="AG273" s="365"/>
      <c r="AH273" s="365"/>
      <c r="AI273" s="366"/>
      <c r="AJ273" s="367"/>
      <c r="AK273" s="368"/>
      <c r="AL273" s="368"/>
      <c r="AM273" s="368"/>
      <c r="AN273" s="368"/>
      <c r="AO273" s="368"/>
      <c r="AP273" s="368"/>
      <c r="AQ273" s="369"/>
      <c r="AR273" s="368"/>
      <c r="AS273" s="369"/>
      <c r="AT273" s="369"/>
      <c r="AU273" s="369"/>
      <c r="AV273" s="369"/>
      <c r="AW273" s="369"/>
      <c r="AX273" s="369"/>
      <c r="AY273" s="369"/>
      <c r="AZ273" s="369"/>
      <c r="BA273" s="369"/>
      <c r="BB273" s="369"/>
      <c r="BC273" s="370"/>
      <c r="BD273" s="369"/>
      <c r="BE273" s="369"/>
      <c r="BF273" s="369"/>
      <c r="BG273" s="369"/>
      <c r="BH273" s="73"/>
      <c r="BI273" s="369"/>
      <c r="BJ273" s="369"/>
      <c r="BK273" s="369"/>
      <c r="BL273" s="369"/>
      <c r="BM273" s="369"/>
      <c r="BN273" s="369"/>
      <c r="BO273" s="371"/>
    </row>
    <row r="274" s="385" customFormat="true" ht="17.25" hidden="false" customHeight="false" outlineLevel="0" collapsed="false">
      <c r="B274" s="357"/>
      <c r="C274" s="357"/>
      <c r="D274" s="357"/>
      <c r="E274" s="357"/>
      <c r="F274" s="357"/>
      <c r="I274" s="358"/>
      <c r="K274" s="1"/>
      <c r="M274" s="359"/>
      <c r="N274" s="360"/>
      <c r="O274" s="18"/>
      <c r="P274" s="361"/>
      <c r="Q274" s="360"/>
      <c r="R274" s="1"/>
      <c r="S274" s="362"/>
      <c r="T274" s="1"/>
      <c r="U274" s="362"/>
      <c r="V274" s="1"/>
      <c r="W274" s="362"/>
      <c r="X274" s="1"/>
      <c r="Y274" s="362"/>
      <c r="Z274" s="1"/>
      <c r="AA274" s="1"/>
      <c r="AB274" s="1"/>
      <c r="AC274" s="1"/>
      <c r="AD274" s="360"/>
      <c r="AE274" s="363"/>
      <c r="AF274" s="364"/>
      <c r="AG274" s="365"/>
      <c r="AH274" s="365"/>
      <c r="AI274" s="366"/>
      <c r="AJ274" s="367"/>
      <c r="AK274" s="368"/>
      <c r="AL274" s="368"/>
      <c r="AM274" s="368"/>
      <c r="AN274" s="368"/>
      <c r="AO274" s="368"/>
      <c r="AP274" s="368"/>
      <c r="AQ274" s="369"/>
      <c r="AR274" s="368"/>
      <c r="AS274" s="369"/>
      <c r="AT274" s="369"/>
      <c r="AU274" s="369"/>
      <c r="AV274" s="369"/>
      <c r="AW274" s="369"/>
      <c r="AX274" s="369"/>
      <c r="AY274" s="369"/>
      <c r="AZ274" s="369"/>
      <c r="BA274" s="369"/>
      <c r="BB274" s="369"/>
      <c r="BC274" s="370"/>
      <c r="BD274" s="369"/>
      <c r="BE274" s="369"/>
      <c r="BF274" s="369"/>
      <c r="BG274" s="369"/>
      <c r="BH274" s="73"/>
      <c r="BI274" s="369"/>
      <c r="BJ274" s="369"/>
      <c r="BK274" s="369"/>
      <c r="BL274" s="369"/>
      <c r="BM274" s="369"/>
      <c r="BN274" s="369"/>
      <c r="BO274" s="371"/>
    </row>
    <row r="275" s="385" customFormat="true" ht="17.25" hidden="false" customHeight="false" outlineLevel="0" collapsed="false">
      <c r="B275" s="357"/>
      <c r="C275" s="357"/>
      <c r="D275" s="357"/>
      <c r="E275" s="357"/>
      <c r="F275" s="357"/>
      <c r="I275" s="358"/>
      <c r="K275" s="1"/>
      <c r="M275" s="359"/>
      <c r="N275" s="360"/>
      <c r="O275" s="18"/>
      <c r="P275" s="361"/>
      <c r="Q275" s="360"/>
      <c r="R275" s="1"/>
      <c r="S275" s="362"/>
      <c r="T275" s="1"/>
      <c r="U275" s="362"/>
      <c r="V275" s="1"/>
      <c r="W275" s="362"/>
      <c r="X275" s="1"/>
      <c r="Y275" s="362"/>
      <c r="Z275" s="1"/>
      <c r="AA275" s="1"/>
      <c r="AB275" s="1"/>
      <c r="AC275" s="1"/>
      <c r="AD275" s="360"/>
      <c r="AE275" s="363"/>
      <c r="AF275" s="364"/>
      <c r="AG275" s="365"/>
      <c r="AH275" s="365"/>
      <c r="AI275" s="366"/>
      <c r="AJ275" s="367"/>
      <c r="AK275" s="368"/>
      <c r="AL275" s="368"/>
      <c r="AM275" s="368"/>
      <c r="AN275" s="368"/>
      <c r="AO275" s="368"/>
      <c r="AP275" s="368"/>
      <c r="AQ275" s="369"/>
      <c r="AR275" s="368"/>
      <c r="AS275" s="369"/>
      <c r="AT275" s="369"/>
      <c r="AU275" s="369"/>
      <c r="AV275" s="369"/>
      <c r="AW275" s="369"/>
      <c r="AX275" s="369"/>
      <c r="AY275" s="369"/>
      <c r="AZ275" s="369"/>
      <c r="BA275" s="369"/>
      <c r="BB275" s="369"/>
      <c r="BC275" s="370"/>
      <c r="BD275" s="369"/>
      <c r="BE275" s="369"/>
      <c r="BF275" s="369"/>
      <c r="BG275" s="369"/>
      <c r="BH275" s="73"/>
      <c r="BI275" s="369"/>
      <c r="BJ275" s="369"/>
      <c r="BK275" s="369"/>
      <c r="BL275" s="369"/>
      <c r="BM275" s="369"/>
      <c r="BN275" s="369"/>
      <c r="BO275" s="371"/>
    </row>
    <row r="276" s="385" customFormat="true" ht="17.25" hidden="false" customHeight="false" outlineLevel="0" collapsed="false">
      <c r="B276" s="357"/>
      <c r="C276" s="357"/>
      <c r="D276" s="357"/>
      <c r="E276" s="357"/>
      <c r="F276" s="357"/>
      <c r="I276" s="358"/>
      <c r="K276" s="1"/>
      <c r="M276" s="359"/>
      <c r="N276" s="360"/>
      <c r="O276" s="18"/>
      <c r="P276" s="361"/>
      <c r="Q276" s="360"/>
      <c r="R276" s="1"/>
      <c r="S276" s="362"/>
      <c r="T276" s="1"/>
      <c r="U276" s="362"/>
      <c r="V276" s="1"/>
      <c r="W276" s="362"/>
      <c r="X276" s="1"/>
      <c r="Y276" s="362"/>
      <c r="Z276" s="1"/>
      <c r="AA276" s="1"/>
      <c r="AB276" s="1"/>
      <c r="AC276" s="1"/>
      <c r="AD276" s="360"/>
      <c r="AE276" s="363"/>
      <c r="AF276" s="364"/>
      <c r="AG276" s="365"/>
      <c r="AH276" s="365"/>
      <c r="AI276" s="366"/>
      <c r="AJ276" s="367"/>
      <c r="AK276" s="368"/>
      <c r="AL276" s="368"/>
      <c r="AM276" s="368"/>
      <c r="AN276" s="368"/>
      <c r="AO276" s="368"/>
      <c r="AP276" s="368"/>
      <c r="AQ276" s="369"/>
      <c r="AR276" s="368"/>
      <c r="AS276" s="369"/>
      <c r="AT276" s="369"/>
      <c r="AU276" s="369"/>
      <c r="AV276" s="369"/>
      <c r="AW276" s="369"/>
      <c r="AX276" s="369"/>
      <c r="AY276" s="369"/>
      <c r="AZ276" s="369"/>
      <c r="BA276" s="369"/>
      <c r="BB276" s="369"/>
      <c r="BC276" s="370"/>
      <c r="BD276" s="369"/>
      <c r="BE276" s="369"/>
      <c r="BF276" s="369"/>
      <c r="BG276" s="369"/>
      <c r="BH276" s="73"/>
      <c r="BI276" s="369"/>
      <c r="BJ276" s="369"/>
      <c r="BK276" s="369"/>
      <c r="BL276" s="369"/>
      <c r="BM276" s="369"/>
      <c r="BN276" s="369"/>
      <c r="BO276" s="371"/>
    </row>
    <row r="277" s="385" customFormat="true" ht="17.25" hidden="false" customHeight="false" outlineLevel="0" collapsed="false">
      <c r="B277" s="357"/>
      <c r="C277" s="357"/>
      <c r="D277" s="357"/>
      <c r="E277" s="357"/>
      <c r="F277" s="357"/>
      <c r="I277" s="358"/>
      <c r="K277" s="1"/>
      <c r="M277" s="359"/>
      <c r="N277" s="360"/>
      <c r="O277" s="18"/>
      <c r="P277" s="361"/>
      <c r="Q277" s="360"/>
      <c r="R277" s="1"/>
      <c r="S277" s="362"/>
      <c r="T277" s="1"/>
      <c r="U277" s="362"/>
      <c r="V277" s="1"/>
      <c r="W277" s="362"/>
      <c r="X277" s="1"/>
      <c r="Y277" s="362"/>
      <c r="Z277" s="1"/>
      <c r="AA277" s="1"/>
      <c r="AB277" s="1"/>
      <c r="AC277" s="1"/>
      <c r="AD277" s="360"/>
      <c r="AE277" s="363"/>
      <c r="AF277" s="364"/>
      <c r="AG277" s="365"/>
      <c r="AH277" s="365"/>
      <c r="AI277" s="366"/>
      <c r="AJ277" s="367"/>
      <c r="AK277" s="368"/>
      <c r="AL277" s="368"/>
      <c r="AM277" s="368"/>
      <c r="AN277" s="368"/>
      <c r="AO277" s="368"/>
      <c r="AP277" s="368"/>
      <c r="AQ277" s="369"/>
      <c r="AR277" s="368"/>
      <c r="AS277" s="369"/>
      <c r="AT277" s="369"/>
      <c r="AU277" s="369"/>
      <c r="AV277" s="369"/>
      <c r="AW277" s="369"/>
      <c r="AX277" s="369"/>
      <c r="AY277" s="369"/>
      <c r="AZ277" s="369"/>
      <c r="BA277" s="369"/>
      <c r="BB277" s="369"/>
      <c r="BC277" s="370"/>
      <c r="BD277" s="369"/>
      <c r="BE277" s="369"/>
      <c r="BF277" s="369"/>
      <c r="BG277" s="369"/>
      <c r="BH277" s="73"/>
      <c r="BI277" s="369"/>
      <c r="BJ277" s="369"/>
      <c r="BK277" s="369"/>
      <c r="BL277" s="369"/>
      <c r="BM277" s="369"/>
      <c r="BN277" s="369"/>
      <c r="BO277" s="371"/>
    </row>
    <row r="278" s="385" customFormat="true" ht="17.25" hidden="false" customHeight="false" outlineLevel="0" collapsed="false">
      <c r="B278" s="357"/>
      <c r="C278" s="357"/>
      <c r="D278" s="357"/>
      <c r="E278" s="357"/>
      <c r="F278" s="357"/>
      <c r="I278" s="358"/>
      <c r="K278" s="1"/>
      <c r="M278" s="359"/>
      <c r="N278" s="360"/>
      <c r="O278" s="18"/>
      <c r="P278" s="361"/>
      <c r="Q278" s="360"/>
      <c r="R278" s="1"/>
      <c r="S278" s="362"/>
      <c r="T278" s="1"/>
      <c r="U278" s="362"/>
      <c r="V278" s="1"/>
      <c r="W278" s="362"/>
      <c r="X278" s="1"/>
      <c r="Y278" s="362"/>
      <c r="Z278" s="1"/>
      <c r="AA278" s="1"/>
      <c r="AB278" s="1"/>
      <c r="AC278" s="1"/>
      <c r="AD278" s="360"/>
      <c r="AE278" s="363"/>
      <c r="AF278" s="364"/>
      <c r="AG278" s="365"/>
      <c r="AH278" s="365"/>
      <c r="AI278" s="366"/>
      <c r="AJ278" s="367"/>
      <c r="AK278" s="368"/>
      <c r="AL278" s="368"/>
      <c r="AM278" s="368"/>
      <c r="AN278" s="368"/>
      <c r="AO278" s="368"/>
      <c r="AP278" s="368"/>
      <c r="AQ278" s="369"/>
      <c r="AR278" s="368"/>
      <c r="AS278" s="369"/>
      <c r="AT278" s="369"/>
      <c r="AU278" s="369"/>
      <c r="AV278" s="369"/>
      <c r="AW278" s="369"/>
      <c r="AX278" s="369"/>
      <c r="AY278" s="369"/>
      <c r="AZ278" s="369"/>
      <c r="BA278" s="369"/>
      <c r="BB278" s="369"/>
      <c r="BC278" s="370"/>
      <c r="BD278" s="369"/>
      <c r="BE278" s="369"/>
      <c r="BF278" s="369"/>
      <c r="BG278" s="369"/>
      <c r="BH278" s="73"/>
      <c r="BI278" s="369"/>
      <c r="BJ278" s="369"/>
      <c r="BK278" s="369"/>
      <c r="BL278" s="369"/>
      <c r="BM278" s="369"/>
      <c r="BN278" s="369"/>
      <c r="BO278" s="371"/>
    </row>
    <row r="279" s="385" customFormat="true" ht="17.25" hidden="false" customHeight="false" outlineLevel="0" collapsed="false">
      <c r="B279" s="357"/>
      <c r="C279" s="357"/>
      <c r="D279" s="357"/>
      <c r="E279" s="357"/>
      <c r="F279" s="357"/>
      <c r="I279" s="358"/>
      <c r="K279" s="1"/>
      <c r="M279" s="359"/>
      <c r="N279" s="360"/>
      <c r="O279" s="18"/>
      <c r="P279" s="361"/>
      <c r="Q279" s="360"/>
      <c r="R279" s="1"/>
      <c r="S279" s="362"/>
      <c r="T279" s="1"/>
      <c r="U279" s="362"/>
      <c r="V279" s="1"/>
      <c r="W279" s="362"/>
      <c r="X279" s="1"/>
      <c r="Y279" s="362"/>
      <c r="Z279" s="1"/>
      <c r="AA279" s="1"/>
      <c r="AB279" s="1"/>
      <c r="AC279" s="1"/>
      <c r="AD279" s="360"/>
      <c r="AE279" s="363"/>
      <c r="AF279" s="364"/>
      <c r="AG279" s="365"/>
      <c r="AH279" s="365"/>
      <c r="AI279" s="366"/>
      <c r="AJ279" s="367"/>
      <c r="AK279" s="368"/>
      <c r="AL279" s="368"/>
      <c r="AM279" s="368"/>
      <c r="AN279" s="368"/>
      <c r="AO279" s="368"/>
      <c r="AP279" s="368"/>
      <c r="AQ279" s="369"/>
      <c r="AR279" s="368"/>
      <c r="AS279" s="369"/>
      <c r="AT279" s="369"/>
      <c r="AU279" s="369"/>
      <c r="AV279" s="369"/>
      <c r="AW279" s="369"/>
      <c r="AX279" s="369"/>
      <c r="AY279" s="369"/>
      <c r="AZ279" s="369"/>
      <c r="BA279" s="369"/>
      <c r="BB279" s="369"/>
      <c r="BC279" s="370"/>
      <c r="BD279" s="369"/>
      <c r="BE279" s="369"/>
      <c r="BF279" s="369"/>
      <c r="BG279" s="369"/>
      <c r="BH279" s="73"/>
      <c r="BI279" s="369"/>
      <c r="BJ279" s="369"/>
      <c r="BK279" s="369"/>
      <c r="BL279" s="369"/>
      <c r="BM279" s="369"/>
      <c r="BN279" s="369"/>
      <c r="BO279" s="371"/>
    </row>
    <row r="280" s="385" customFormat="true" ht="17.25" hidden="false" customHeight="false" outlineLevel="0" collapsed="false">
      <c r="B280" s="357"/>
      <c r="C280" s="357"/>
      <c r="D280" s="357"/>
      <c r="E280" s="357"/>
      <c r="F280" s="357"/>
      <c r="I280" s="358"/>
      <c r="K280" s="1"/>
      <c r="M280" s="359"/>
      <c r="N280" s="360"/>
      <c r="O280" s="18"/>
      <c r="P280" s="361"/>
      <c r="Q280" s="360"/>
      <c r="R280" s="1"/>
      <c r="S280" s="362"/>
      <c r="T280" s="1"/>
      <c r="U280" s="362"/>
      <c r="V280" s="1"/>
      <c r="W280" s="362"/>
      <c r="X280" s="1"/>
      <c r="Y280" s="362"/>
      <c r="Z280" s="1"/>
      <c r="AA280" s="1"/>
      <c r="AB280" s="1"/>
      <c r="AC280" s="1"/>
      <c r="AD280" s="360"/>
      <c r="AE280" s="363"/>
      <c r="AF280" s="364"/>
      <c r="AG280" s="365"/>
      <c r="AH280" s="365"/>
      <c r="AI280" s="366"/>
      <c r="AJ280" s="367"/>
      <c r="AK280" s="368"/>
      <c r="AL280" s="368"/>
      <c r="AM280" s="368"/>
      <c r="AN280" s="368"/>
      <c r="AO280" s="368"/>
      <c r="AP280" s="368"/>
      <c r="AQ280" s="369"/>
      <c r="AR280" s="368"/>
      <c r="AS280" s="369"/>
      <c r="AT280" s="369"/>
      <c r="AU280" s="369"/>
      <c r="AV280" s="369"/>
      <c r="AW280" s="369"/>
      <c r="AX280" s="369"/>
      <c r="AY280" s="369"/>
      <c r="AZ280" s="369"/>
      <c r="BA280" s="369"/>
      <c r="BB280" s="369"/>
      <c r="BC280" s="370"/>
      <c r="BD280" s="369"/>
      <c r="BE280" s="369"/>
      <c r="BF280" s="369"/>
      <c r="BG280" s="369"/>
      <c r="BH280" s="73"/>
      <c r="BI280" s="369"/>
      <c r="BJ280" s="369"/>
      <c r="BK280" s="369"/>
      <c r="BL280" s="369"/>
      <c r="BM280" s="369"/>
      <c r="BN280" s="369"/>
      <c r="BO280" s="371"/>
    </row>
    <row r="281" s="385" customFormat="true" ht="17.25" hidden="false" customHeight="false" outlineLevel="0" collapsed="false">
      <c r="B281" s="357"/>
      <c r="C281" s="357"/>
      <c r="D281" s="357"/>
      <c r="E281" s="357"/>
      <c r="F281" s="357"/>
      <c r="I281" s="358"/>
      <c r="K281" s="1"/>
      <c r="M281" s="359"/>
      <c r="N281" s="360"/>
      <c r="O281" s="18"/>
      <c r="P281" s="361"/>
      <c r="Q281" s="360"/>
      <c r="R281" s="1"/>
      <c r="S281" s="362"/>
      <c r="T281" s="1"/>
      <c r="U281" s="362"/>
      <c r="V281" s="1"/>
      <c r="W281" s="362"/>
      <c r="X281" s="1"/>
      <c r="Y281" s="362"/>
      <c r="Z281" s="1"/>
      <c r="AA281" s="1"/>
      <c r="AB281" s="1"/>
      <c r="AC281" s="1"/>
      <c r="AD281" s="360"/>
      <c r="AE281" s="363"/>
      <c r="AF281" s="364"/>
      <c r="AG281" s="365"/>
      <c r="AH281" s="365"/>
      <c r="AI281" s="366"/>
      <c r="AJ281" s="367"/>
      <c r="AK281" s="368"/>
      <c r="AL281" s="368"/>
      <c r="AM281" s="368"/>
      <c r="AN281" s="368"/>
      <c r="AO281" s="368"/>
      <c r="AP281" s="368"/>
      <c r="AQ281" s="369"/>
      <c r="AR281" s="368"/>
      <c r="AS281" s="369"/>
      <c r="AT281" s="369"/>
      <c r="AU281" s="369"/>
      <c r="AV281" s="369"/>
      <c r="AW281" s="369"/>
      <c r="AX281" s="369"/>
      <c r="AY281" s="369"/>
      <c r="AZ281" s="369"/>
      <c r="BA281" s="369"/>
      <c r="BB281" s="369"/>
      <c r="BC281" s="370"/>
      <c r="BD281" s="369"/>
      <c r="BE281" s="369"/>
      <c r="BF281" s="369"/>
      <c r="BG281" s="369"/>
      <c r="BH281" s="73"/>
      <c r="BI281" s="369"/>
      <c r="BJ281" s="369"/>
      <c r="BK281" s="369"/>
      <c r="BL281" s="369"/>
      <c r="BM281" s="369"/>
      <c r="BN281" s="369"/>
      <c r="BO281" s="371"/>
    </row>
    <row r="282" s="385" customFormat="true" ht="17.25" hidden="false" customHeight="false" outlineLevel="0" collapsed="false">
      <c r="B282" s="357"/>
      <c r="C282" s="357"/>
      <c r="D282" s="357"/>
      <c r="E282" s="357"/>
      <c r="F282" s="357"/>
      <c r="I282" s="358"/>
      <c r="K282" s="1"/>
      <c r="M282" s="359"/>
      <c r="N282" s="360"/>
      <c r="O282" s="18"/>
      <c r="P282" s="361"/>
      <c r="Q282" s="360"/>
      <c r="R282" s="1"/>
      <c r="S282" s="362"/>
      <c r="T282" s="1"/>
      <c r="U282" s="362"/>
      <c r="V282" s="1"/>
      <c r="W282" s="362"/>
      <c r="X282" s="1"/>
      <c r="Y282" s="362"/>
      <c r="Z282" s="1"/>
      <c r="AA282" s="1"/>
      <c r="AB282" s="1"/>
      <c r="AC282" s="1"/>
      <c r="AD282" s="360"/>
      <c r="AE282" s="363"/>
      <c r="AF282" s="364"/>
      <c r="AG282" s="365"/>
      <c r="AH282" s="365"/>
      <c r="AI282" s="366"/>
      <c r="AJ282" s="367"/>
      <c r="AK282" s="368"/>
      <c r="AL282" s="368"/>
      <c r="AM282" s="368"/>
      <c r="AN282" s="368"/>
      <c r="AO282" s="368"/>
      <c r="AP282" s="368"/>
      <c r="AQ282" s="369"/>
      <c r="AR282" s="368"/>
      <c r="AS282" s="369"/>
      <c r="AT282" s="369"/>
      <c r="AU282" s="369"/>
      <c r="AV282" s="369"/>
      <c r="AW282" s="369"/>
      <c r="AX282" s="369"/>
      <c r="AY282" s="369"/>
      <c r="AZ282" s="369"/>
      <c r="BA282" s="369"/>
      <c r="BB282" s="369"/>
      <c r="BC282" s="370"/>
      <c r="BD282" s="369"/>
      <c r="BE282" s="369"/>
      <c r="BF282" s="369"/>
      <c r="BG282" s="369"/>
      <c r="BH282" s="73"/>
      <c r="BI282" s="369"/>
      <c r="BJ282" s="369"/>
      <c r="BK282" s="369"/>
      <c r="BL282" s="369"/>
      <c r="BM282" s="369"/>
      <c r="BN282" s="369"/>
      <c r="BO282" s="371"/>
    </row>
    <row r="283" s="385" customFormat="true" ht="17.25" hidden="false" customHeight="false" outlineLevel="0" collapsed="false">
      <c r="B283" s="357"/>
      <c r="C283" s="357"/>
      <c r="D283" s="357"/>
      <c r="E283" s="357"/>
      <c r="F283" s="357"/>
      <c r="I283" s="358"/>
      <c r="K283" s="1"/>
      <c r="M283" s="359"/>
      <c r="N283" s="360"/>
      <c r="O283" s="18"/>
      <c r="P283" s="361"/>
      <c r="Q283" s="360"/>
      <c r="R283" s="1"/>
      <c r="S283" s="362"/>
      <c r="T283" s="1"/>
      <c r="U283" s="362"/>
      <c r="V283" s="1"/>
      <c r="W283" s="362"/>
      <c r="X283" s="1"/>
      <c r="Y283" s="362"/>
      <c r="Z283" s="1"/>
      <c r="AA283" s="1"/>
      <c r="AB283" s="1"/>
      <c r="AC283" s="1"/>
      <c r="AD283" s="360"/>
      <c r="AE283" s="363"/>
      <c r="AF283" s="364"/>
      <c r="AG283" s="365"/>
      <c r="AH283" s="365"/>
      <c r="AI283" s="366"/>
      <c r="AJ283" s="367"/>
      <c r="AK283" s="368"/>
      <c r="AL283" s="368"/>
      <c r="AM283" s="368"/>
      <c r="AN283" s="368"/>
      <c r="AO283" s="368"/>
      <c r="AP283" s="368"/>
      <c r="AQ283" s="369"/>
      <c r="AR283" s="368"/>
      <c r="AS283" s="369"/>
      <c r="AT283" s="369"/>
      <c r="AU283" s="369"/>
      <c r="AV283" s="369"/>
      <c r="AW283" s="369"/>
      <c r="AX283" s="369"/>
      <c r="AY283" s="369"/>
      <c r="AZ283" s="369"/>
      <c r="BA283" s="369"/>
      <c r="BB283" s="369"/>
      <c r="BC283" s="370"/>
      <c r="BD283" s="369"/>
      <c r="BE283" s="369"/>
      <c r="BF283" s="369"/>
      <c r="BG283" s="369"/>
      <c r="BH283" s="73"/>
      <c r="BI283" s="369"/>
      <c r="BJ283" s="369"/>
      <c r="BK283" s="369"/>
      <c r="BL283" s="369"/>
      <c r="BM283" s="369"/>
      <c r="BN283" s="369"/>
      <c r="BO283" s="371"/>
    </row>
    <row r="284" s="385" customFormat="true" ht="17.25" hidden="false" customHeight="false" outlineLevel="0" collapsed="false">
      <c r="B284" s="357"/>
      <c r="C284" s="357"/>
      <c r="D284" s="357"/>
      <c r="E284" s="357"/>
      <c r="F284" s="357"/>
      <c r="I284" s="358"/>
      <c r="K284" s="1"/>
      <c r="M284" s="359"/>
      <c r="N284" s="360"/>
      <c r="O284" s="18"/>
      <c r="P284" s="361"/>
      <c r="Q284" s="360"/>
      <c r="R284" s="1"/>
      <c r="S284" s="362"/>
      <c r="T284" s="1"/>
      <c r="U284" s="362"/>
      <c r="V284" s="1"/>
      <c r="W284" s="362"/>
      <c r="X284" s="1"/>
      <c r="Y284" s="362"/>
      <c r="Z284" s="1"/>
      <c r="AA284" s="1"/>
      <c r="AB284" s="1"/>
      <c r="AC284" s="1"/>
      <c r="AD284" s="360"/>
      <c r="AE284" s="363"/>
      <c r="AF284" s="364"/>
      <c r="AG284" s="365"/>
      <c r="AH284" s="365"/>
      <c r="AI284" s="366"/>
      <c r="AJ284" s="367"/>
      <c r="AK284" s="368"/>
      <c r="AL284" s="368"/>
      <c r="AM284" s="368"/>
      <c r="AN284" s="368"/>
      <c r="AO284" s="368"/>
      <c r="AP284" s="368"/>
      <c r="AQ284" s="369"/>
      <c r="AR284" s="368"/>
      <c r="AS284" s="369"/>
      <c r="AT284" s="369"/>
      <c r="AU284" s="369"/>
      <c r="AV284" s="369"/>
      <c r="AW284" s="369"/>
      <c r="AX284" s="369"/>
      <c r="AY284" s="369"/>
      <c r="AZ284" s="369"/>
      <c r="BA284" s="369"/>
      <c r="BB284" s="369"/>
      <c r="BC284" s="370"/>
      <c r="BD284" s="369"/>
      <c r="BE284" s="369"/>
      <c r="BF284" s="369"/>
      <c r="BG284" s="369"/>
      <c r="BH284" s="73"/>
      <c r="BI284" s="369"/>
      <c r="BJ284" s="369"/>
      <c r="BK284" s="369"/>
      <c r="BL284" s="369"/>
      <c r="BM284" s="369"/>
      <c r="BN284" s="369"/>
      <c r="BO284" s="371"/>
    </row>
    <row r="285" s="385" customFormat="true" ht="17.25" hidden="false" customHeight="false" outlineLevel="0" collapsed="false">
      <c r="B285" s="357"/>
      <c r="C285" s="357"/>
      <c r="D285" s="357"/>
      <c r="E285" s="357"/>
      <c r="F285" s="357"/>
      <c r="I285" s="358"/>
      <c r="K285" s="1"/>
      <c r="M285" s="359"/>
      <c r="N285" s="360"/>
      <c r="O285" s="18"/>
      <c r="P285" s="361"/>
      <c r="Q285" s="360"/>
      <c r="R285" s="1"/>
      <c r="S285" s="362"/>
      <c r="T285" s="1"/>
      <c r="U285" s="362"/>
      <c r="V285" s="1"/>
      <c r="W285" s="362"/>
      <c r="X285" s="1"/>
      <c r="Y285" s="362"/>
      <c r="Z285" s="1"/>
      <c r="AA285" s="1"/>
      <c r="AB285" s="1"/>
      <c r="AC285" s="1"/>
      <c r="AD285" s="360"/>
      <c r="AE285" s="363"/>
      <c r="AF285" s="364"/>
      <c r="AG285" s="365"/>
      <c r="AH285" s="365"/>
      <c r="AI285" s="366"/>
      <c r="AJ285" s="367"/>
      <c r="AK285" s="368"/>
      <c r="AL285" s="368"/>
      <c r="AM285" s="368"/>
      <c r="AN285" s="368"/>
      <c r="AO285" s="368"/>
      <c r="AP285" s="368"/>
      <c r="AQ285" s="369"/>
      <c r="AR285" s="368"/>
      <c r="AS285" s="369"/>
      <c r="AT285" s="369"/>
      <c r="AU285" s="369"/>
      <c r="AV285" s="369"/>
      <c r="AW285" s="369"/>
      <c r="AX285" s="369"/>
      <c r="AY285" s="369"/>
      <c r="AZ285" s="369"/>
      <c r="BA285" s="369"/>
      <c r="BB285" s="369"/>
      <c r="BC285" s="370"/>
      <c r="BD285" s="369"/>
      <c r="BE285" s="369"/>
      <c r="BF285" s="369"/>
      <c r="BG285" s="369"/>
      <c r="BH285" s="73"/>
      <c r="BI285" s="369"/>
      <c r="BJ285" s="369"/>
      <c r="BK285" s="369"/>
      <c r="BL285" s="369"/>
      <c r="BM285" s="369"/>
      <c r="BN285" s="369"/>
      <c r="BO285" s="371"/>
    </row>
    <row r="286" s="385" customFormat="true" ht="17.25" hidden="false" customHeight="false" outlineLevel="0" collapsed="false">
      <c r="B286" s="357"/>
      <c r="C286" s="357"/>
      <c r="D286" s="357"/>
      <c r="E286" s="357"/>
      <c r="F286" s="357"/>
      <c r="I286" s="358"/>
      <c r="K286" s="1"/>
      <c r="M286" s="359"/>
      <c r="N286" s="360"/>
      <c r="O286" s="18"/>
      <c r="P286" s="361"/>
      <c r="Q286" s="360"/>
      <c r="R286" s="1"/>
      <c r="S286" s="362"/>
      <c r="T286" s="1"/>
      <c r="U286" s="362"/>
      <c r="V286" s="1"/>
      <c r="W286" s="362"/>
      <c r="X286" s="1"/>
      <c r="Y286" s="362"/>
      <c r="Z286" s="1"/>
      <c r="AA286" s="1"/>
      <c r="AB286" s="1"/>
      <c r="AC286" s="1"/>
      <c r="AD286" s="360"/>
      <c r="AE286" s="363"/>
      <c r="AF286" s="364"/>
      <c r="AG286" s="365"/>
      <c r="AH286" s="365"/>
      <c r="AI286" s="366"/>
      <c r="AJ286" s="367"/>
      <c r="AK286" s="368"/>
      <c r="AL286" s="368"/>
      <c r="AM286" s="368"/>
      <c r="AN286" s="368"/>
      <c r="AO286" s="368"/>
      <c r="AP286" s="368"/>
      <c r="AQ286" s="369"/>
      <c r="AR286" s="368"/>
      <c r="AS286" s="369"/>
      <c r="AT286" s="369"/>
      <c r="AU286" s="369"/>
      <c r="AV286" s="369"/>
      <c r="AW286" s="369"/>
      <c r="AX286" s="369"/>
      <c r="AY286" s="369"/>
      <c r="AZ286" s="369"/>
      <c r="BA286" s="369"/>
      <c r="BB286" s="369"/>
      <c r="BC286" s="370"/>
      <c r="BD286" s="369"/>
      <c r="BE286" s="369"/>
      <c r="BF286" s="369"/>
      <c r="BG286" s="369"/>
      <c r="BH286" s="73"/>
      <c r="BI286" s="369"/>
      <c r="BJ286" s="369"/>
      <c r="BK286" s="369"/>
      <c r="BL286" s="369"/>
      <c r="BM286" s="369"/>
      <c r="BN286" s="369"/>
      <c r="BO286" s="371"/>
    </row>
    <row r="287" s="385" customFormat="true" ht="17.25" hidden="false" customHeight="false" outlineLevel="0" collapsed="false">
      <c r="B287" s="357"/>
      <c r="C287" s="357"/>
      <c r="D287" s="357"/>
      <c r="E287" s="357"/>
      <c r="F287" s="357"/>
      <c r="I287" s="358"/>
      <c r="K287" s="1"/>
      <c r="M287" s="359"/>
      <c r="N287" s="360"/>
      <c r="O287" s="18"/>
      <c r="P287" s="361"/>
      <c r="Q287" s="360"/>
      <c r="R287" s="1"/>
      <c r="S287" s="362"/>
      <c r="T287" s="1"/>
      <c r="U287" s="362"/>
      <c r="V287" s="1"/>
      <c r="W287" s="362"/>
      <c r="X287" s="1"/>
      <c r="Y287" s="362"/>
      <c r="Z287" s="1"/>
      <c r="AA287" s="1"/>
      <c r="AB287" s="1"/>
      <c r="AC287" s="1"/>
      <c r="AD287" s="360"/>
      <c r="AE287" s="363"/>
      <c r="AF287" s="364"/>
      <c r="AG287" s="365"/>
      <c r="AH287" s="365"/>
      <c r="AI287" s="366"/>
      <c r="AJ287" s="367"/>
      <c r="AK287" s="368"/>
      <c r="AL287" s="368"/>
      <c r="AM287" s="368"/>
      <c r="AN287" s="368"/>
      <c r="AO287" s="368"/>
      <c r="AP287" s="368"/>
      <c r="AQ287" s="369"/>
      <c r="AR287" s="368"/>
      <c r="AS287" s="369"/>
      <c r="AT287" s="369"/>
      <c r="AU287" s="369"/>
      <c r="AV287" s="369"/>
      <c r="AW287" s="369"/>
      <c r="AX287" s="369"/>
      <c r="AY287" s="369"/>
      <c r="AZ287" s="369"/>
      <c r="BA287" s="369"/>
      <c r="BB287" s="369"/>
      <c r="BC287" s="370"/>
      <c r="BD287" s="369"/>
      <c r="BE287" s="369"/>
      <c r="BF287" s="369"/>
      <c r="BG287" s="369"/>
      <c r="BH287" s="73"/>
      <c r="BI287" s="369"/>
      <c r="BJ287" s="369"/>
      <c r="BK287" s="369"/>
      <c r="BL287" s="369"/>
      <c r="BM287" s="369"/>
      <c r="BN287" s="369"/>
      <c r="BO287" s="371"/>
    </row>
    <row r="288" s="385" customFormat="true" ht="17.25" hidden="false" customHeight="false" outlineLevel="0" collapsed="false">
      <c r="B288" s="357"/>
      <c r="C288" s="357"/>
      <c r="D288" s="357"/>
      <c r="E288" s="357"/>
      <c r="F288" s="357"/>
      <c r="I288" s="358"/>
      <c r="K288" s="1"/>
      <c r="M288" s="359"/>
      <c r="N288" s="360"/>
      <c r="O288" s="18"/>
      <c r="P288" s="361"/>
      <c r="Q288" s="360"/>
      <c r="R288" s="1"/>
      <c r="S288" s="362"/>
      <c r="T288" s="1"/>
      <c r="U288" s="362"/>
      <c r="V288" s="1"/>
      <c r="W288" s="362"/>
      <c r="X288" s="1"/>
      <c r="Y288" s="362"/>
      <c r="Z288" s="1"/>
      <c r="AA288" s="1"/>
      <c r="AB288" s="1"/>
      <c r="AC288" s="1"/>
      <c r="AD288" s="360"/>
      <c r="AE288" s="363"/>
      <c r="AF288" s="364"/>
      <c r="AG288" s="365"/>
      <c r="AH288" s="365"/>
      <c r="AI288" s="366"/>
      <c r="AJ288" s="367"/>
      <c r="AK288" s="368"/>
      <c r="AL288" s="368"/>
      <c r="AM288" s="368"/>
      <c r="AN288" s="368"/>
      <c r="AO288" s="368"/>
      <c r="AP288" s="368"/>
      <c r="AQ288" s="369"/>
      <c r="AR288" s="368"/>
      <c r="AS288" s="369"/>
      <c r="AT288" s="369"/>
      <c r="AU288" s="369"/>
      <c r="AV288" s="369"/>
      <c r="AW288" s="369"/>
      <c r="AX288" s="369"/>
      <c r="AY288" s="369"/>
      <c r="AZ288" s="369"/>
      <c r="BA288" s="369"/>
      <c r="BB288" s="369"/>
      <c r="BC288" s="370"/>
      <c r="BD288" s="369"/>
      <c r="BE288" s="369"/>
      <c r="BF288" s="369"/>
      <c r="BG288" s="369"/>
      <c r="BH288" s="73"/>
      <c r="BI288" s="369"/>
      <c r="BJ288" s="369"/>
      <c r="BK288" s="369"/>
      <c r="BL288" s="369"/>
      <c r="BM288" s="369"/>
      <c r="BN288" s="369"/>
      <c r="BO288" s="371"/>
    </row>
    <row r="289" s="385" customFormat="true" ht="17.25" hidden="false" customHeight="false" outlineLevel="0" collapsed="false">
      <c r="B289" s="357"/>
      <c r="C289" s="357"/>
      <c r="D289" s="357"/>
      <c r="E289" s="357"/>
      <c r="F289" s="357"/>
      <c r="I289" s="358"/>
      <c r="K289" s="1"/>
      <c r="M289" s="359"/>
      <c r="N289" s="360"/>
      <c r="O289" s="18"/>
      <c r="P289" s="361"/>
      <c r="Q289" s="360"/>
      <c r="R289" s="1"/>
      <c r="S289" s="362"/>
      <c r="T289" s="1"/>
      <c r="U289" s="362"/>
      <c r="V289" s="1"/>
      <c r="W289" s="362"/>
      <c r="X289" s="1"/>
      <c r="Y289" s="362"/>
      <c r="Z289" s="1"/>
      <c r="AA289" s="1"/>
      <c r="AB289" s="1"/>
      <c r="AC289" s="1"/>
      <c r="AD289" s="360"/>
      <c r="AE289" s="363"/>
      <c r="AF289" s="364"/>
      <c r="AG289" s="365"/>
      <c r="AH289" s="365"/>
      <c r="AI289" s="366"/>
      <c r="AJ289" s="367"/>
      <c r="AK289" s="368"/>
      <c r="AL289" s="368"/>
      <c r="AM289" s="368"/>
      <c r="AN289" s="368"/>
      <c r="AO289" s="368"/>
      <c r="AP289" s="368"/>
      <c r="AQ289" s="369"/>
      <c r="AR289" s="368"/>
      <c r="AS289" s="369"/>
      <c r="AT289" s="369"/>
      <c r="AU289" s="369"/>
      <c r="AV289" s="369"/>
      <c r="AW289" s="369"/>
      <c r="AX289" s="369"/>
      <c r="AY289" s="369"/>
      <c r="AZ289" s="369"/>
      <c r="BA289" s="369"/>
      <c r="BB289" s="369"/>
      <c r="BC289" s="370"/>
      <c r="BD289" s="369"/>
      <c r="BE289" s="369"/>
      <c r="BF289" s="369"/>
      <c r="BG289" s="369"/>
      <c r="BH289" s="73"/>
      <c r="BI289" s="369"/>
      <c r="BJ289" s="369"/>
      <c r="BK289" s="369"/>
      <c r="BL289" s="369"/>
      <c r="BM289" s="369"/>
      <c r="BN289" s="369"/>
      <c r="BO289" s="371"/>
    </row>
    <row r="290" s="385" customFormat="true" ht="17.25" hidden="false" customHeight="false" outlineLevel="0" collapsed="false">
      <c r="B290" s="357"/>
      <c r="C290" s="357"/>
      <c r="D290" s="357"/>
      <c r="E290" s="357"/>
      <c r="F290" s="357"/>
      <c r="I290" s="358"/>
      <c r="K290" s="1"/>
      <c r="M290" s="359"/>
      <c r="N290" s="360"/>
      <c r="O290" s="18"/>
      <c r="P290" s="361"/>
      <c r="Q290" s="360"/>
      <c r="R290" s="1"/>
      <c r="S290" s="362"/>
      <c r="T290" s="1"/>
      <c r="U290" s="362"/>
      <c r="V290" s="1"/>
      <c r="W290" s="362"/>
      <c r="X290" s="1"/>
      <c r="Y290" s="362"/>
      <c r="Z290" s="1"/>
      <c r="AA290" s="1"/>
      <c r="AB290" s="1"/>
      <c r="AC290" s="1"/>
      <c r="AD290" s="360"/>
      <c r="AE290" s="363"/>
      <c r="AF290" s="364"/>
      <c r="AG290" s="365"/>
      <c r="AH290" s="365"/>
      <c r="AI290" s="366"/>
      <c r="AJ290" s="367"/>
      <c r="AK290" s="368"/>
      <c r="AL290" s="368"/>
      <c r="AM290" s="368"/>
      <c r="AN290" s="368"/>
      <c r="AO290" s="368"/>
      <c r="AP290" s="368"/>
      <c r="AQ290" s="369"/>
      <c r="AR290" s="368"/>
      <c r="AS290" s="369"/>
      <c r="AT290" s="369"/>
      <c r="AU290" s="369"/>
      <c r="AV290" s="369"/>
      <c r="AW290" s="369"/>
      <c r="AX290" s="369"/>
      <c r="AY290" s="369"/>
      <c r="AZ290" s="369"/>
      <c r="BA290" s="369"/>
      <c r="BB290" s="369"/>
      <c r="BC290" s="370"/>
      <c r="BD290" s="369"/>
      <c r="BE290" s="369"/>
      <c r="BF290" s="369"/>
      <c r="BG290" s="369"/>
      <c r="BH290" s="73"/>
      <c r="BI290" s="369"/>
      <c r="BJ290" s="369"/>
      <c r="BK290" s="369"/>
      <c r="BL290" s="369"/>
      <c r="BM290" s="369"/>
      <c r="BN290" s="369"/>
      <c r="BO290" s="371"/>
    </row>
    <row r="291" s="385" customFormat="true" ht="17.25" hidden="false" customHeight="false" outlineLevel="0" collapsed="false">
      <c r="B291" s="357"/>
      <c r="C291" s="357"/>
      <c r="D291" s="357"/>
      <c r="E291" s="357"/>
      <c r="F291" s="357"/>
      <c r="I291" s="358"/>
      <c r="K291" s="1"/>
      <c r="M291" s="359"/>
      <c r="N291" s="360"/>
      <c r="O291" s="18"/>
      <c r="P291" s="361"/>
      <c r="Q291" s="360"/>
      <c r="R291" s="1"/>
      <c r="S291" s="362"/>
      <c r="T291" s="1"/>
      <c r="U291" s="362"/>
      <c r="V291" s="1"/>
      <c r="W291" s="362"/>
      <c r="X291" s="1"/>
      <c r="Y291" s="362"/>
      <c r="Z291" s="1"/>
      <c r="AA291" s="1"/>
      <c r="AB291" s="1"/>
      <c r="AC291" s="1"/>
      <c r="AD291" s="360"/>
      <c r="AE291" s="363"/>
      <c r="AF291" s="364"/>
      <c r="AG291" s="365"/>
      <c r="AH291" s="365"/>
      <c r="AI291" s="366"/>
      <c r="AJ291" s="367"/>
      <c r="AK291" s="368"/>
      <c r="AL291" s="368"/>
      <c r="AM291" s="368"/>
      <c r="AN291" s="368"/>
      <c r="AO291" s="368"/>
      <c r="AP291" s="368"/>
      <c r="AQ291" s="369"/>
      <c r="AR291" s="368"/>
      <c r="AS291" s="369"/>
      <c r="AT291" s="369"/>
      <c r="AU291" s="369"/>
      <c r="AV291" s="369"/>
      <c r="AW291" s="369"/>
      <c r="AX291" s="369"/>
      <c r="AY291" s="369"/>
      <c r="AZ291" s="369"/>
      <c r="BA291" s="369"/>
      <c r="BB291" s="369"/>
      <c r="BC291" s="370"/>
      <c r="BD291" s="369"/>
      <c r="BE291" s="369"/>
      <c r="BF291" s="369"/>
      <c r="BG291" s="369"/>
      <c r="BH291" s="73"/>
      <c r="BI291" s="369"/>
      <c r="BJ291" s="369"/>
      <c r="BK291" s="369"/>
      <c r="BL291" s="369"/>
      <c r="BM291" s="369"/>
      <c r="BN291" s="369"/>
      <c r="BO291" s="371"/>
    </row>
    <row r="292" s="385" customFormat="true" ht="17.25" hidden="false" customHeight="false" outlineLevel="0" collapsed="false">
      <c r="B292" s="357"/>
      <c r="C292" s="357"/>
      <c r="D292" s="357"/>
      <c r="E292" s="357"/>
      <c r="F292" s="357"/>
      <c r="I292" s="358"/>
      <c r="K292" s="1"/>
      <c r="M292" s="359"/>
      <c r="N292" s="360"/>
      <c r="O292" s="18"/>
      <c r="P292" s="361"/>
      <c r="Q292" s="360"/>
      <c r="R292" s="1"/>
      <c r="S292" s="362"/>
      <c r="T292" s="1"/>
      <c r="U292" s="362"/>
      <c r="V292" s="1"/>
      <c r="W292" s="362"/>
      <c r="X292" s="1"/>
      <c r="Y292" s="362"/>
      <c r="Z292" s="1"/>
      <c r="AA292" s="1"/>
      <c r="AB292" s="1"/>
      <c r="AC292" s="1"/>
      <c r="AD292" s="360"/>
      <c r="AE292" s="363"/>
      <c r="AF292" s="364"/>
      <c r="AG292" s="365"/>
      <c r="AH292" s="365"/>
      <c r="AI292" s="366"/>
      <c r="AJ292" s="367"/>
      <c r="AK292" s="368"/>
      <c r="AL292" s="368"/>
      <c r="AM292" s="368"/>
      <c r="AN292" s="368"/>
      <c r="AO292" s="368"/>
      <c r="AP292" s="368"/>
      <c r="AQ292" s="369"/>
      <c r="AR292" s="368"/>
      <c r="AS292" s="369"/>
      <c r="AT292" s="369"/>
      <c r="AU292" s="369"/>
      <c r="AV292" s="369"/>
      <c r="AW292" s="369"/>
      <c r="AX292" s="369"/>
      <c r="AY292" s="369"/>
      <c r="AZ292" s="369"/>
      <c r="BA292" s="369"/>
      <c r="BB292" s="369"/>
      <c r="BC292" s="370"/>
      <c r="BD292" s="369"/>
      <c r="BE292" s="369"/>
      <c r="BF292" s="369"/>
      <c r="BG292" s="369"/>
      <c r="BH292" s="73"/>
      <c r="BI292" s="369"/>
      <c r="BJ292" s="369"/>
      <c r="BK292" s="369"/>
      <c r="BL292" s="369"/>
      <c r="BM292" s="369"/>
      <c r="BN292" s="369"/>
      <c r="BO292" s="371"/>
    </row>
    <row r="293" s="385" customFormat="true" ht="17.25" hidden="false" customHeight="false" outlineLevel="0" collapsed="false">
      <c r="B293" s="357"/>
      <c r="C293" s="357"/>
      <c r="D293" s="357"/>
      <c r="E293" s="357"/>
      <c r="F293" s="357"/>
      <c r="I293" s="358"/>
      <c r="K293" s="1"/>
      <c r="M293" s="359"/>
      <c r="N293" s="360"/>
      <c r="O293" s="18"/>
      <c r="P293" s="361"/>
      <c r="Q293" s="360"/>
      <c r="R293" s="1"/>
      <c r="S293" s="362"/>
      <c r="T293" s="1"/>
      <c r="U293" s="362"/>
      <c r="V293" s="1"/>
      <c r="W293" s="362"/>
      <c r="X293" s="1"/>
      <c r="Y293" s="362"/>
      <c r="Z293" s="1"/>
      <c r="AA293" s="1"/>
      <c r="AB293" s="1"/>
      <c r="AC293" s="1"/>
      <c r="AD293" s="360"/>
      <c r="AE293" s="363"/>
      <c r="AF293" s="364"/>
      <c r="AG293" s="365"/>
      <c r="AH293" s="365"/>
      <c r="AI293" s="366"/>
      <c r="AJ293" s="367"/>
      <c r="AK293" s="368"/>
      <c r="AL293" s="368"/>
      <c r="AM293" s="368"/>
      <c r="AN293" s="368"/>
      <c r="AO293" s="368"/>
      <c r="AP293" s="368"/>
      <c r="AQ293" s="369"/>
      <c r="AR293" s="368"/>
      <c r="AS293" s="369"/>
      <c r="AT293" s="369"/>
      <c r="AU293" s="369"/>
      <c r="AV293" s="369"/>
      <c r="AW293" s="369"/>
      <c r="AX293" s="369"/>
      <c r="AY293" s="369"/>
      <c r="AZ293" s="369"/>
      <c r="BA293" s="369"/>
      <c r="BB293" s="369"/>
      <c r="BC293" s="370"/>
      <c r="BD293" s="369"/>
      <c r="BE293" s="369"/>
      <c r="BF293" s="369"/>
      <c r="BG293" s="369"/>
      <c r="BH293" s="73"/>
      <c r="BI293" s="369"/>
      <c r="BJ293" s="369"/>
      <c r="BK293" s="369"/>
      <c r="BL293" s="369"/>
      <c r="BM293" s="369"/>
      <c r="BN293" s="369"/>
      <c r="BO293" s="371"/>
    </row>
    <row r="294" s="385" customFormat="true" ht="17.25" hidden="false" customHeight="false" outlineLevel="0" collapsed="false">
      <c r="B294" s="357"/>
      <c r="C294" s="357"/>
      <c r="D294" s="357"/>
      <c r="E294" s="357"/>
      <c r="F294" s="357"/>
      <c r="I294" s="358"/>
      <c r="K294" s="1"/>
      <c r="M294" s="359"/>
      <c r="N294" s="360"/>
      <c r="O294" s="18"/>
      <c r="P294" s="361"/>
      <c r="Q294" s="360"/>
      <c r="R294" s="1"/>
      <c r="S294" s="362"/>
      <c r="T294" s="1"/>
      <c r="U294" s="362"/>
      <c r="V294" s="1"/>
      <c r="W294" s="362"/>
      <c r="X294" s="1"/>
      <c r="Y294" s="362"/>
      <c r="Z294" s="1"/>
      <c r="AA294" s="1"/>
      <c r="AB294" s="1"/>
      <c r="AC294" s="1"/>
      <c r="AD294" s="360"/>
      <c r="AE294" s="363"/>
      <c r="AF294" s="364"/>
      <c r="AG294" s="365"/>
      <c r="AH294" s="365"/>
      <c r="AI294" s="366"/>
      <c r="AJ294" s="367"/>
      <c r="AK294" s="368"/>
      <c r="AL294" s="368"/>
      <c r="AM294" s="368"/>
      <c r="AN294" s="368"/>
      <c r="AO294" s="368"/>
      <c r="AP294" s="368"/>
      <c r="AQ294" s="369"/>
      <c r="AR294" s="368"/>
      <c r="AS294" s="369"/>
      <c r="AT294" s="369"/>
      <c r="AU294" s="369"/>
      <c r="AV294" s="369"/>
      <c r="AW294" s="369"/>
      <c r="AX294" s="369"/>
      <c r="AY294" s="369"/>
      <c r="AZ294" s="369"/>
      <c r="BA294" s="369"/>
      <c r="BB294" s="369"/>
      <c r="BC294" s="370"/>
      <c r="BD294" s="369"/>
      <c r="BE294" s="369"/>
      <c r="BF294" s="369"/>
      <c r="BG294" s="369"/>
      <c r="BH294" s="73"/>
      <c r="BI294" s="369"/>
      <c r="BJ294" s="369"/>
      <c r="BK294" s="369"/>
      <c r="BL294" s="369"/>
      <c r="BM294" s="369"/>
      <c r="BN294" s="369"/>
      <c r="BO294" s="371"/>
    </row>
    <row r="295" customFormat="false" ht="17.25" hidden="false" customHeight="false" outlineLevel="0" collapsed="false">
      <c r="Q295" s="360"/>
    </row>
    <row r="296" customFormat="false" ht="17.25" hidden="false" customHeight="false" outlineLevel="0" collapsed="false">
      <c r="Q296" s="360"/>
    </row>
    <row r="297" customFormat="false" ht="17.25" hidden="false" customHeight="false" outlineLevel="0" collapsed="false">
      <c r="Q297" s="360"/>
    </row>
    <row r="298" customFormat="false" ht="17.25" hidden="false" customHeight="false" outlineLevel="0" collapsed="false">
      <c r="Q298" s="360"/>
    </row>
    <row r="299" customFormat="false" ht="17.25" hidden="false" customHeight="false" outlineLevel="0" collapsed="false">
      <c r="Q299" s="360"/>
    </row>
    <row r="300" customFormat="false" ht="17.25" hidden="false" customHeight="false" outlineLevel="0" collapsed="false">
      <c r="Q300" s="360"/>
    </row>
  </sheetData>
  <sheetProtection algorithmName="SHA-512" hashValue="whPCzA1pI9gVa2DBP1zn6oiPof45Ynm4jwjF97acZQLztHqqUArhI/rXVZ4/gDfwRqnyfhrfOk6HPvU8Q/deMA==" saltValue="gQBQD0ixfteolyXEacxMrg==" spinCount="100000" sheet="true" formatColumns="false" formatRows="false" sort="false" autoFilter="false"/>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A10:A11"/>
    <mergeCell ref="B10:F11"/>
    <mergeCell ref="G10:G11"/>
    <mergeCell ref="H10:I10"/>
    <mergeCell ref="J10:J11"/>
    <mergeCell ref="K10:K11"/>
    <mergeCell ref="L10:L11"/>
    <mergeCell ref="M10:M11"/>
    <mergeCell ref="N10:N11"/>
    <mergeCell ref="O10:O11"/>
    <mergeCell ref="P10:AA11"/>
    <mergeCell ref="AB10:AB11"/>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s>
  <conditionalFormatting sqref="A12:AL111">
    <cfRule type="expression" priority="2" aboveAverage="0" equalAverage="0" bottom="0" percent="0" rank="0" text="" dxfId="49">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priority="3" aboveAverage="0" equalAverage="0" bottom="0" percent="0" rank="0" text="" dxfId="50">
      <formula>AO12=""</formula>
    </cfRule>
  </conditionalFormatting>
  <conditionalFormatting sqref="Q12:Q113">
    <cfRule type="expression" priority="4" aboveAverage="0" equalAverage="0" bottom="0" percent="0" rank="0" text="" dxfId="51">
      <formula>N12&lt;&gt;""</formula>
    </cfRule>
  </conditionalFormatting>
  <conditionalFormatting sqref="S12:S111">
    <cfRule type="expression" priority="5" aboveAverage="0" equalAverage="0" bottom="0" percent="0" rank="0" text="" dxfId="52">
      <formula>N12&lt;&gt;""</formula>
    </cfRule>
  </conditionalFormatting>
  <conditionalFormatting sqref="U12:U111">
    <cfRule type="expression" priority="6" aboveAverage="0" equalAverage="0" bottom="0" percent="0" rank="0" text="" dxfId="53">
      <formula>N12&lt;&gt;""</formula>
    </cfRule>
  </conditionalFormatting>
  <conditionalFormatting sqref="W12:W111">
    <cfRule type="expression" priority="7" aboveAverage="0" equalAverage="0" bottom="0" percent="0" rank="0" text="" dxfId="54">
      <formula>N12&lt;&gt;""</formula>
    </cfRule>
  </conditionalFormatting>
  <conditionalFormatting sqref="AD12:AD111">
    <cfRule type="expression" priority="8" aboveAverage="0" equalAverage="0" bottom="0" percent="0" rank="0" text="" dxfId="55">
      <formula>AND($N12&lt;&gt;"", $AC12&lt;&gt;0, $AC12&lt;&gt;"")</formula>
    </cfRule>
  </conditionalFormatting>
  <conditionalFormatting sqref="AE12:AE111">
    <cfRule type="expression" priority="9" aboveAverage="0" equalAverage="0" bottom="0" percent="0" rank="0" text="" dxfId="56">
      <formula>AN12="加算対象"</formula>
    </cfRule>
  </conditionalFormatting>
  <conditionalFormatting sqref="AF12:AF111">
    <cfRule type="expression" priority="10" aboveAverage="0" equalAverage="0" bottom="0" percent="0" rank="0" text="" dxfId="57">
      <formula>AR12="AF列に色付け"</formula>
    </cfRule>
  </conditionalFormatting>
  <conditionalFormatting sqref="AF17">
    <cfRule type="expression" priority="11" aboveAverage="0" equalAverage="0" bottom="0" percent="0" rank="0" text="" dxfId="58">
      <formula>AO17="加算対象"</formula>
    </cfRule>
  </conditionalFormatting>
  <conditionalFormatting sqref="AG12:AH111">
    <cfRule type="expression" priority="12" aboveAverage="0" equalAverage="0" bottom="0" percent="0" rank="0" text="" dxfId="59">
      <formula>AU12&lt;&gt;""</formula>
    </cfRule>
  </conditionalFormatting>
  <conditionalFormatting sqref="AI12:AI111">
    <cfRule type="expression" priority="13" aboveAverage="0" equalAverage="0" bottom="0" percent="0" rank="0" text="" dxfId="60">
      <formula>AY12&lt;&gt;""</formula>
    </cfRule>
  </conditionalFormatting>
  <conditionalFormatting sqref="AI29">
    <cfRule type="expression" priority="14" aboveAverage="0" equalAverage="0" bottom="0" percent="0" rank="0" text="" dxfId="61">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priority="15" aboveAverage="0" equalAverage="0" bottom="0" percent="0" rank="0" text="" dxfId="62">
      <formula>BB30&lt;&gt;""</formula>
    </cfRule>
  </conditionalFormatting>
  <conditionalFormatting sqref="AJ9">
    <cfRule type="expression" priority="16" aboveAverage="0" equalAverage="0" bottom="0" percent="0" rank="0" text="" dxfId="63">
      <formula>$BF$12=0</formula>
    </cfRule>
  </conditionalFormatting>
  <conditionalFormatting sqref="AJ12:AJ111">
    <cfRule type="expression" priority="17" aboveAverage="0" equalAverage="0" bottom="0" percent="0" rank="0" text="" dxfId="64">
      <formula>BB12&lt;&gt;""</formula>
    </cfRule>
  </conditionalFormatting>
  <dataValidations count="11">
    <dataValidation allowBlank="true" errorStyle="stop" operator="between" showDropDown="false" showErrorMessage="true" showInputMessage="true" sqref="B12:B111 G12:K111 M12:M111" type="none">
      <formula1>0</formula1>
      <formula2>0</formula2>
    </dataValidation>
    <dataValidation allowBlank="true" errorStyle="stop" operator="between" showDropDown="false" showErrorMessage="true" showInputMessage="true" sqref="AD12:AD111" type="list">
      <formula1>【参考】数式用!$BF$2:$BF$3</formula1>
      <formula2>0</formula2>
    </dataValidation>
    <dataValidation allowBlank="true" errorStyle="stop" operator="between" showDropDown="false" showErrorMessage="true" showInputMessage="true" sqref="AH12:AH111" type="list">
      <formula1>【参考】数式用!$BF$22:$BF$25</formula1>
      <formula2>0</formula2>
    </dataValidation>
    <dataValidation allowBlank="true" error="このセルには４または５の数字しか入力できません。" errorStyle="stop" operator="between" showDropDown="true" showErrorMessage="true" showInputMessage="true" sqref="S12:S13 W12 S14:S111" type="list">
      <formula1>"4,5"</formula1>
      <formula2>0</formula2>
    </dataValidation>
    <dataValidation allowBlank="true" error="このセルには８しか入力できません。" errorStyle="stop" operator="between" showDropDown="true" showErrorMessage="true" showInputMessage="true" sqref="Q12:Q112 U12:U111 Q113" type="list">
      <formula1>"8"</formula1>
      <formula2>0</formula2>
    </dataValidation>
    <dataValidation allowBlank="true" error="このセルには１～３または６～12&#10;の数字しか入力できません。" errorStyle="stop" operator="between" showDropDown="true" showErrorMessage="true" showInputMessage="true" sqref="W13:W111" type="list">
      <formula1>"4,5"</formula1>
      <formula2>0</formula2>
    </dataValidation>
    <dataValidation allowBlank="true" errorStyle="stop" operator="greaterThanOrEqual" showDropDown="false" showErrorMessage="true" showInputMessage="true" sqref="AG12:AG111" type="whole">
      <formula1>0</formula1>
      <formula2>0</formula2>
    </dataValidation>
    <dataValidation allowBlank="true" errorStyle="stop" operator="between" showDropDown="false" showErrorMessage="true" showInputMessage="true" sqref="AI12:AI111" type="list">
      <formula1>INDIRECT(BA12)</formula1>
      <formula2>0</formula2>
    </dataValidation>
    <dataValidation allowBlank="true" errorStyle="stop" operator="between" showDropDown="false" showErrorMessage="true" showInputMessage="true" sqref="AJ12:AJ111" type="list">
      <formula1>INDIRECT(BA12)</formula1>
      <formula2>0</formula2>
    </dataValidation>
    <dataValidation allowBlank="true" errorStyle="stop" operator="between" showDropDown="false" showErrorMessage="true" showInputMessage="true" sqref="N12:N111" type="list">
      <formula1>【参考】数式用!$C$3:$F$3</formula1>
      <formula2>0</formula2>
    </dataValidation>
    <dataValidation allowBlank="true" errorStyle="stop" operator="between" showDropDown="false" showErrorMessage="true" showInputMessage="true" sqref="AE12:AF111" type="list">
      <formula1>【参考】数式用!$BF$5:$BF$8</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T111"/>
  <sheetViews>
    <sheetView showFormulas="false" showGridLines="true" showRowColHeaders="true" showZeros="true" rightToLeft="false" tabSelected="false" showOutlineSymbols="true" defaultGridColor="true" view="normal" topLeftCell="A1" colorId="64" zoomScale="70" zoomScaleNormal="70" zoomScalePageLayoutView="100" workbookViewId="0">
      <selection pane="topLeft" activeCell="AI12" activeCellId="0" sqref="AI12"/>
    </sheetView>
  </sheetViews>
  <sheetFormatPr defaultColWidth="2.50390625" defaultRowHeight="17.25" zeroHeight="false" outlineLevelRow="0" outlineLevelCol="0"/>
  <cols>
    <col collapsed="false" customWidth="true" hidden="false" outlineLevel="0" max="1" min="1" style="0" width="5.5"/>
    <col collapsed="false" customWidth="false" hidden="false" outlineLevel="0" max="6" min="2" style="357" width="2.5"/>
    <col collapsed="false" customWidth="true" hidden="false" outlineLevel="0" max="7" min="7" style="0" width="12.5"/>
    <col collapsed="false" customWidth="true" hidden="false" outlineLevel="0" max="8" min="8" style="0" width="9"/>
    <col collapsed="false" customWidth="true" hidden="false" outlineLevel="0" max="9" min="9" style="358" width="9.5"/>
    <col collapsed="false" customWidth="true" hidden="false" outlineLevel="0" max="10" min="10" style="0" width="19.5"/>
    <col collapsed="false" customWidth="true" hidden="false" outlineLevel="0" max="11" min="11" style="1" width="17.5"/>
    <col collapsed="false" customWidth="true" hidden="false" outlineLevel="0" max="12" min="12" style="0" width="14"/>
    <col collapsed="false" customWidth="true" hidden="false" outlineLevel="0" max="13" min="13" style="359" width="11.5"/>
    <col collapsed="false" customWidth="true" hidden="false" outlineLevel="0" max="14" min="14" style="360" width="25.13"/>
    <col collapsed="false" customWidth="true" hidden="false" outlineLevel="0" max="15" min="15" style="18" width="12"/>
    <col collapsed="false" customWidth="true" hidden="false" outlineLevel="0" max="16" min="16" style="361" width="6.5"/>
    <col collapsed="false" customWidth="true" hidden="false" outlineLevel="0" max="17" min="17" style="360" width="3"/>
    <col collapsed="false" customWidth="true" hidden="false" outlineLevel="0" max="18" min="18" style="1" width="3.75"/>
    <col collapsed="false" customWidth="true" hidden="false" outlineLevel="0" max="19" min="19" style="362" width="3.5"/>
    <col collapsed="false" customWidth="true" hidden="false" outlineLevel="0" max="20" min="20" style="1" width="10.26"/>
    <col collapsed="false" customWidth="true" hidden="false" outlineLevel="0" max="21" min="21" style="362" width="3.5"/>
    <col collapsed="false" customWidth="true" hidden="false" outlineLevel="0" max="22" min="22" style="1" width="3.5"/>
    <col collapsed="false" customWidth="true" hidden="false" outlineLevel="0" max="23" min="23" style="362" width="2.87"/>
    <col collapsed="false" customWidth="true" hidden="false" outlineLevel="0" max="24" min="24" style="1" width="2.87"/>
    <col collapsed="false" customWidth="true" hidden="false" outlineLevel="0" max="25" min="25" style="362" width="3.5"/>
    <col collapsed="false" customWidth="true" hidden="false" outlineLevel="0" max="26" min="26" style="1" width="5"/>
    <col collapsed="false" customWidth="true" hidden="false" outlineLevel="0" max="27" min="27" style="1" width="7.5"/>
    <col collapsed="false" customWidth="true" hidden="false" outlineLevel="0" max="28" min="28" style="1" width="16.87"/>
    <col collapsed="false" customWidth="true" hidden="false" outlineLevel="0" max="29" min="29" style="1" width="15"/>
    <col collapsed="false" customWidth="true" hidden="false" outlineLevel="0" max="30" min="30" style="360" width="18.13"/>
    <col collapsed="false" customWidth="true" hidden="false" outlineLevel="0" max="31" min="31" style="363" width="21.5"/>
    <col collapsed="false" customWidth="true" hidden="false" outlineLevel="0" max="32" min="32" style="364" width="21.5"/>
    <col collapsed="false" customWidth="true" hidden="false" outlineLevel="0" max="33" min="33" style="365" width="18.5"/>
    <col collapsed="false" customWidth="true" hidden="false" outlineLevel="0" max="34" min="34" style="365" width="22"/>
    <col collapsed="false" customWidth="true" hidden="false" outlineLevel="0" max="35" min="35" style="366" width="20.87"/>
    <col collapsed="false" customWidth="true" hidden="false" outlineLevel="0" max="36" min="36" style="367" width="21.5"/>
    <col collapsed="false" customWidth="true" hidden="false" outlineLevel="0" max="40" min="37" style="368" width="22.5"/>
    <col collapsed="false" customWidth="true" hidden="false" outlineLevel="0" max="41" min="41" style="368" width="21.5"/>
    <col collapsed="false" customWidth="true" hidden="false" outlineLevel="0" max="42" min="42" style="368" width="16.5"/>
    <col collapsed="false" customWidth="true" hidden="false" outlineLevel="0" max="43" min="43" style="368" width="36.5"/>
    <col collapsed="false" customWidth="true" hidden="false" outlineLevel="0" max="44" min="44" style="369" width="18.5"/>
    <col collapsed="false" customWidth="true" hidden="false" outlineLevel="0" max="45" min="45" style="368" width="21.5"/>
    <col collapsed="false" customWidth="true" hidden="false" outlineLevel="0" max="46" min="46" style="369" width="16.5"/>
    <col collapsed="false" customWidth="true" hidden="false" outlineLevel="0" max="47" min="47" style="369" width="14.5"/>
    <col collapsed="false" customWidth="true" hidden="false" outlineLevel="0" max="50" min="48" style="369" width="25.13"/>
    <col collapsed="false" customWidth="true" hidden="false" outlineLevel="0" max="51" min="51" style="369" width="20.13"/>
    <col collapsed="false" customWidth="true" hidden="false" outlineLevel="0" max="52" min="52" style="369" width="17"/>
    <col collapsed="false" customWidth="true" hidden="false" outlineLevel="0" max="53" min="53" style="369" width="10"/>
    <col collapsed="false" customWidth="true" hidden="false" outlineLevel="0" max="54" min="54" style="369" width="23.25"/>
    <col collapsed="false" customWidth="true" hidden="false" outlineLevel="0" max="55" min="55" style="369" width="16.5"/>
    <col collapsed="false" customWidth="true" hidden="false" outlineLevel="0" max="62" min="56" style="369" width="10"/>
    <col collapsed="false" customWidth="true" hidden="false" outlineLevel="0" max="63" min="63" style="369" width="14.5"/>
    <col collapsed="false" customWidth="true" hidden="false" outlineLevel="0" max="64" min="64" style="369" width="13.87"/>
    <col collapsed="false" customWidth="true" hidden="false" outlineLevel="0" max="65" min="65" style="369" width="15.5"/>
    <col collapsed="false" customWidth="true" hidden="false" outlineLevel="0" max="66" min="66" style="369" width="12.87"/>
    <col collapsed="false" customWidth="true" hidden="false" outlineLevel="0" max="67" min="67" style="369" width="11.5"/>
    <col collapsed="false" customWidth="true" hidden="false" outlineLevel="0" max="70" min="68" style="369" width="6.88"/>
    <col collapsed="false" customWidth="true" hidden="false" outlineLevel="0" max="71" min="71" style="371" width="6.88"/>
    <col collapsed="false" customWidth="true" hidden="false" outlineLevel="0" max="72" min="72" style="385" width="22.13"/>
    <col collapsed="false" customWidth="false" hidden="false" outlineLevel="0" max="16384" min="73" style="385" width="2.5"/>
  </cols>
  <sheetData>
    <row r="1" customFormat="false" ht="29.25" hidden="false" customHeight="true" outlineLevel="0" collapsed="false">
      <c r="A1" s="372" t="s">
        <v>271</v>
      </c>
      <c r="B1" s="373"/>
      <c r="C1" s="373"/>
      <c r="D1" s="373"/>
      <c r="E1" s="373"/>
      <c r="F1" s="373"/>
      <c r="G1" s="85"/>
      <c r="H1" s="85"/>
      <c r="I1" s="374"/>
      <c r="J1" s="85"/>
      <c r="K1" s="40"/>
      <c r="L1" s="85"/>
      <c r="M1" s="269"/>
      <c r="N1" s="375"/>
      <c r="O1" s="375"/>
      <c r="P1" s="376"/>
      <c r="Q1" s="377"/>
      <c r="R1" s="2"/>
      <c r="S1" s="378"/>
      <c r="T1" s="378"/>
      <c r="U1" s="378"/>
      <c r="V1" s="378"/>
      <c r="W1" s="378"/>
      <c r="X1" s="378"/>
      <c r="Y1" s="378"/>
      <c r="Z1" s="378"/>
      <c r="AA1" s="378"/>
      <c r="AB1" s="378"/>
      <c r="AC1" s="378"/>
      <c r="AD1" s="379"/>
      <c r="AE1" s="380"/>
      <c r="AF1" s="381"/>
      <c r="AG1" s="83"/>
      <c r="AH1" s="83"/>
      <c r="AI1" s="382" t="s">
        <v>7</v>
      </c>
      <c r="AJ1" s="382" t="str">
        <f aca="false">IF(基本情報入力シート!C11="", "",基本情報入力シート!C11)</f>
        <v>佐久市</v>
      </c>
      <c r="AK1" s="383"/>
      <c r="AL1" s="383"/>
      <c r="AM1" s="383"/>
      <c r="AN1" s="383"/>
      <c r="AO1" s="384"/>
      <c r="AP1" s="383"/>
      <c r="AQ1" s="383"/>
      <c r="AS1" s="384"/>
      <c r="BK1" s="371"/>
      <c r="BL1" s="385"/>
      <c r="BM1" s="385"/>
      <c r="BN1" s="385"/>
      <c r="BO1" s="385"/>
      <c r="BP1" s="385"/>
      <c r="BQ1" s="385"/>
      <c r="BR1" s="385"/>
      <c r="BS1" s="385"/>
    </row>
    <row r="2" customFormat="false" ht="21" hidden="false" customHeight="true" outlineLevel="0" collapsed="false">
      <c r="A2" s="386"/>
      <c r="B2" s="387"/>
      <c r="C2" s="387"/>
      <c r="D2" s="387"/>
      <c r="E2" s="387"/>
      <c r="F2" s="387"/>
      <c r="G2" s="388"/>
      <c r="H2" s="388"/>
      <c r="I2" s="389"/>
      <c r="J2" s="388"/>
      <c r="K2" s="390"/>
      <c r="L2" s="388"/>
      <c r="M2" s="391"/>
      <c r="N2" s="375"/>
      <c r="O2" s="375"/>
      <c r="P2" s="376"/>
      <c r="Q2" s="377"/>
      <c r="R2" s="2"/>
      <c r="S2" s="2"/>
      <c r="T2" s="2"/>
      <c r="U2" s="2"/>
      <c r="V2" s="2"/>
      <c r="W2" s="2"/>
      <c r="X2" s="2"/>
      <c r="Y2" s="2"/>
      <c r="Z2" s="2"/>
      <c r="AA2" s="2"/>
      <c r="AB2" s="2"/>
      <c r="AC2" s="2"/>
      <c r="AD2" s="379"/>
      <c r="AE2" s="392"/>
      <c r="AF2" s="393"/>
      <c r="AG2" s="83"/>
      <c r="AH2" s="83"/>
      <c r="AI2" s="394"/>
      <c r="AJ2" s="395"/>
      <c r="AK2" s="393"/>
      <c r="AL2" s="393"/>
      <c r="AM2" s="393"/>
      <c r="AN2" s="393"/>
      <c r="AO2" s="393"/>
      <c r="AS2" s="393"/>
      <c r="BK2" s="371"/>
      <c r="BL2" s="385"/>
      <c r="BM2" s="385"/>
      <c r="BN2" s="385"/>
      <c r="BO2" s="385"/>
      <c r="BP2" s="385"/>
      <c r="BQ2" s="385"/>
      <c r="BR2" s="385"/>
      <c r="BS2" s="385"/>
    </row>
    <row r="3" customFormat="false" ht="27" hidden="false" customHeight="true" outlineLevel="0" collapsed="false">
      <c r="A3" s="396" t="s">
        <v>11</v>
      </c>
      <c r="B3" s="396"/>
      <c r="C3" s="396"/>
      <c r="D3" s="397" t="str">
        <f aca="false">IF(基本情報入力シート!L16="","",基本情報入力シート!L16)</f>
        <v/>
      </c>
      <c r="E3" s="397"/>
      <c r="F3" s="397"/>
      <c r="G3" s="397"/>
      <c r="H3" s="397"/>
      <c r="I3" s="397"/>
      <c r="J3" s="397"/>
      <c r="K3" s="40"/>
      <c r="L3" s="398"/>
      <c r="M3" s="399"/>
      <c r="N3" s="400"/>
      <c r="O3" s="400"/>
      <c r="P3" s="376"/>
      <c r="Q3" s="377"/>
      <c r="R3" s="2"/>
      <c r="S3" s="378"/>
      <c r="T3" s="378"/>
      <c r="U3" s="378"/>
      <c r="V3" s="378"/>
      <c r="W3" s="378"/>
      <c r="X3" s="378"/>
      <c r="Y3" s="378"/>
      <c r="Z3" s="378"/>
      <c r="AA3" s="378"/>
      <c r="AB3" s="378"/>
      <c r="AC3" s="378"/>
      <c r="AD3" s="379"/>
      <c r="AE3" s="392"/>
      <c r="AF3" s="393"/>
      <c r="AG3" s="83"/>
      <c r="AH3" s="83"/>
      <c r="AI3" s="394"/>
      <c r="AJ3" s="395"/>
      <c r="AK3" s="393"/>
      <c r="AL3" s="393"/>
      <c r="AM3" s="393"/>
      <c r="AN3" s="393"/>
      <c r="AO3" s="393"/>
      <c r="AR3" s="240"/>
      <c r="AS3" s="393"/>
      <c r="AT3" s="240"/>
      <c r="AU3" s="240"/>
      <c r="BO3" s="371"/>
      <c r="BP3" s="385"/>
      <c r="BQ3" s="385"/>
      <c r="BR3" s="385"/>
      <c r="BS3" s="385"/>
    </row>
    <row r="4" customFormat="false" ht="21" hidden="false" customHeight="true" outlineLevel="0" collapsed="false">
      <c r="A4" s="401"/>
      <c r="B4" s="402"/>
      <c r="C4" s="402"/>
      <c r="D4" s="403"/>
      <c r="E4" s="403"/>
      <c r="F4" s="403"/>
      <c r="G4" s="404"/>
      <c r="H4" s="404"/>
      <c r="I4" s="404"/>
      <c r="J4" s="404"/>
      <c r="K4" s="404"/>
      <c r="L4" s="398"/>
      <c r="M4" s="399"/>
      <c r="N4" s="400"/>
      <c r="O4" s="400"/>
      <c r="P4" s="376"/>
      <c r="Q4" s="377"/>
      <c r="R4" s="2"/>
      <c r="S4" s="378"/>
      <c r="T4" s="378"/>
      <c r="U4" s="378"/>
      <c r="V4" s="378"/>
      <c r="W4" s="378"/>
      <c r="X4" s="378"/>
      <c r="Y4" s="378"/>
      <c r="Z4" s="378"/>
      <c r="AA4" s="378"/>
      <c r="AB4" s="378"/>
      <c r="AC4" s="378"/>
      <c r="AD4" s="379"/>
      <c r="AE4" s="405" t="s">
        <v>215</v>
      </c>
      <c r="AF4" s="405"/>
      <c r="AG4" s="405"/>
      <c r="AH4" s="405"/>
      <c r="AI4" s="405"/>
      <c r="AJ4" s="405"/>
      <c r="AK4" s="393"/>
      <c r="AL4" s="393"/>
      <c r="AM4" s="393"/>
      <c r="AN4" s="393"/>
      <c r="AO4" s="393"/>
      <c r="AS4" s="393"/>
      <c r="BO4" s="371"/>
      <c r="BP4" s="385"/>
      <c r="BQ4" s="385"/>
      <c r="BR4" s="385"/>
      <c r="BS4" s="385"/>
    </row>
    <row r="5" customFormat="false" ht="51" hidden="false" customHeight="true" outlineLevel="0" collapsed="false">
      <c r="A5" s="519" t="s">
        <v>272</v>
      </c>
      <c r="B5" s="519"/>
      <c r="C5" s="519"/>
      <c r="D5" s="519"/>
      <c r="E5" s="519"/>
      <c r="F5" s="519"/>
      <c r="G5" s="519"/>
      <c r="H5" s="519"/>
      <c r="I5" s="519"/>
      <c r="J5" s="519"/>
      <c r="K5" s="520" t="s">
        <v>273</v>
      </c>
      <c r="L5" s="521" t="s">
        <v>274</v>
      </c>
      <c r="M5" s="521"/>
      <c r="N5" s="522" t="s">
        <v>275</v>
      </c>
      <c r="O5" s="523"/>
      <c r="P5" s="409"/>
      <c r="Q5" s="376"/>
      <c r="R5" s="377"/>
      <c r="S5" s="2"/>
      <c r="T5" s="378"/>
      <c r="U5" s="378"/>
      <c r="V5" s="378"/>
      <c r="W5" s="378"/>
      <c r="X5" s="378"/>
      <c r="Y5" s="378"/>
      <c r="Z5" s="378"/>
      <c r="AA5" s="378"/>
      <c r="AB5" s="378"/>
      <c r="AC5" s="378"/>
      <c r="AD5" s="379"/>
      <c r="AE5" s="410" t="s">
        <v>217</v>
      </c>
      <c r="AF5" s="410"/>
      <c r="AG5" s="410"/>
      <c r="AH5" s="410"/>
      <c r="AI5" s="410"/>
      <c r="AJ5" s="411" t="n">
        <f aca="false">COUNTIFS(AU:AU,"対象",BM:BM,"その他",K:K,"&lt;&gt;*短期入所*")</f>
        <v>0</v>
      </c>
      <c r="AK5" s="412"/>
      <c r="AL5" s="412"/>
      <c r="AM5" s="412"/>
      <c r="AN5" s="412"/>
      <c r="AO5" s="413"/>
      <c r="AP5" s="414"/>
      <c r="AQ5" s="414"/>
      <c r="AS5" s="413"/>
      <c r="BO5" s="371"/>
      <c r="BP5" s="385"/>
      <c r="BQ5" s="385"/>
      <c r="BR5" s="385"/>
      <c r="BS5" s="385"/>
    </row>
    <row r="6" customFormat="false" ht="35.25" hidden="false" customHeight="true" outlineLevel="0" collapsed="false">
      <c r="A6" s="524" t="s">
        <v>216</v>
      </c>
      <c r="B6" s="524"/>
      <c r="C6" s="524"/>
      <c r="D6" s="524"/>
      <c r="E6" s="524"/>
      <c r="F6" s="524"/>
      <c r="G6" s="524"/>
      <c r="H6" s="524"/>
      <c r="I6" s="524"/>
      <c r="J6" s="524"/>
      <c r="K6" s="525" t="n">
        <f aca="false">IFERROR(SUM($AB:$AB),"")</f>
        <v>0</v>
      </c>
      <c r="L6" s="407" t="n">
        <f aca="false">IFERROR(SUMIF($AN$12:$AN$111,"加算対象",$AB12:$AB111),"")</f>
        <v>0</v>
      </c>
      <c r="M6" s="407"/>
      <c r="N6" s="407" t="n">
        <f aca="false">IFERROR(SUMIF($AN$12:$AN$111,"加算対象外",$AB12:$AB111),"")</f>
        <v>0</v>
      </c>
      <c r="O6" s="408" t="s">
        <v>60</v>
      </c>
      <c r="P6" s="409"/>
      <c r="Q6" s="376"/>
      <c r="R6" s="377"/>
      <c r="S6" s="2"/>
      <c r="T6" s="378"/>
      <c r="U6" s="378"/>
      <c r="V6" s="378"/>
      <c r="W6" s="378"/>
      <c r="X6" s="378"/>
      <c r="Y6" s="378"/>
      <c r="Z6" s="378"/>
      <c r="AA6" s="378"/>
      <c r="AB6" s="378"/>
      <c r="AC6" s="378"/>
      <c r="AD6" s="379"/>
      <c r="AE6" s="410" t="s">
        <v>219</v>
      </c>
      <c r="AF6" s="410"/>
      <c r="AG6" s="410"/>
      <c r="AH6" s="410"/>
      <c r="AI6" s="410"/>
      <c r="AJ6" s="417" t="n">
        <f aca="false">SUMIFS(AG:AG, AU:AU, "対象", BM:BM, "その他", K:K, "&lt;&gt;*短期入所*")</f>
        <v>0</v>
      </c>
      <c r="AK6" s="413"/>
      <c r="AL6" s="413"/>
      <c r="AM6" s="413"/>
      <c r="AN6" s="413"/>
      <c r="AO6" s="413"/>
      <c r="AP6" s="414"/>
      <c r="AQ6" s="414"/>
      <c r="AS6" s="413"/>
      <c r="AV6" s="418"/>
      <c r="AW6" s="418"/>
      <c r="AX6" s="418"/>
      <c r="AY6" s="419"/>
      <c r="AZ6" s="419"/>
      <c r="BA6" s="419"/>
      <c r="BB6" s="419"/>
      <c r="BC6" s="419"/>
      <c r="BD6" s="419"/>
      <c r="BE6" s="419"/>
      <c r="BF6" s="419"/>
      <c r="BG6" s="419"/>
      <c r="BH6" s="419"/>
      <c r="BI6" s="419"/>
      <c r="BJ6" s="419"/>
      <c r="BK6" s="419"/>
      <c r="BL6" s="419"/>
      <c r="BM6" s="419"/>
      <c r="BN6" s="420"/>
      <c r="BO6" s="419"/>
      <c r="BP6" s="419"/>
      <c r="BQ6" s="419"/>
      <c r="BR6" s="419"/>
      <c r="BS6" s="419"/>
    </row>
    <row r="7" customFormat="false" ht="35.25" hidden="false" customHeight="true" outlineLevel="0" collapsed="false">
      <c r="A7" s="526"/>
      <c r="B7" s="527" t="s">
        <v>218</v>
      </c>
      <c r="C7" s="527"/>
      <c r="D7" s="527"/>
      <c r="E7" s="527"/>
      <c r="F7" s="527"/>
      <c r="G7" s="527"/>
      <c r="H7" s="527"/>
      <c r="I7" s="527"/>
      <c r="J7" s="527"/>
      <c r="K7" s="525" t="n">
        <f aca="false">IFERROR(SUM($AC:$AC),"")</f>
        <v>0</v>
      </c>
      <c r="L7" s="407" t="n">
        <f aca="false">IFERROR(SUMIF($AN$12:$AN$111,"加算対象",$AC12:$AC111),"")</f>
        <v>0</v>
      </c>
      <c r="M7" s="407"/>
      <c r="N7" s="528"/>
      <c r="O7" s="408" t="s">
        <v>60</v>
      </c>
      <c r="P7" s="409"/>
      <c r="Q7" s="376"/>
      <c r="R7" s="377"/>
      <c r="S7" s="2"/>
      <c r="T7" s="378"/>
      <c r="U7" s="378"/>
      <c r="V7" s="378"/>
      <c r="W7" s="378"/>
      <c r="X7" s="378"/>
      <c r="Y7" s="378"/>
      <c r="Z7" s="378"/>
      <c r="AA7" s="378"/>
      <c r="AB7" s="378"/>
      <c r="AC7" s="378"/>
      <c r="AD7" s="379"/>
      <c r="AE7" s="410" t="s">
        <v>221</v>
      </c>
      <c r="AF7" s="410"/>
      <c r="AG7" s="410"/>
      <c r="AH7" s="410"/>
      <c r="AI7" s="410"/>
      <c r="AJ7" s="417" t="n">
        <f aca="false">COUNTIFS(AU:AU, "対象",BM:BM, "その他",K:K, "&lt;&gt;*短期入所*",AG:AG, 0,AH:AH, "令和８年度特例要件*")</f>
        <v>0</v>
      </c>
      <c r="AK7" s="413"/>
      <c r="AL7" s="413"/>
      <c r="AM7" s="413"/>
      <c r="AN7" s="413"/>
      <c r="AO7" s="413"/>
      <c r="AP7" s="414"/>
      <c r="AQ7" s="414"/>
      <c r="AS7" s="413"/>
      <c r="AV7" s="418"/>
      <c r="AW7" s="418"/>
      <c r="AX7" s="418"/>
      <c r="AY7" s="420"/>
      <c r="AZ7" s="420"/>
      <c r="BA7" s="420"/>
      <c r="BB7" s="420"/>
      <c r="BC7" s="420"/>
      <c r="BD7" s="420"/>
      <c r="BE7" s="420"/>
      <c r="BF7" s="420"/>
      <c r="BG7" s="420"/>
      <c r="BH7" s="420"/>
      <c r="BI7" s="420"/>
      <c r="BJ7" s="420"/>
      <c r="BK7" s="420"/>
      <c r="BL7" s="420"/>
      <c r="BM7" s="420"/>
      <c r="BN7" s="420"/>
      <c r="BO7" s="420"/>
      <c r="BP7" s="420"/>
      <c r="BQ7" s="420"/>
      <c r="BR7" s="420"/>
      <c r="BS7" s="420"/>
    </row>
    <row r="8" s="385" customFormat="true" ht="35.25" hidden="false" customHeight="true" outlineLevel="0" collapsed="false">
      <c r="A8" s="83"/>
      <c r="B8" s="425"/>
      <c r="C8" s="425"/>
      <c r="D8" s="425"/>
      <c r="E8" s="425"/>
      <c r="F8" s="425"/>
      <c r="G8" s="83"/>
      <c r="H8" s="83"/>
      <c r="I8" s="426"/>
      <c r="J8" s="83"/>
      <c r="K8" s="2"/>
      <c r="L8" s="83"/>
      <c r="M8" s="427"/>
      <c r="N8" s="375"/>
      <c r="O8" s="375"/>
      <c r="P8" s="428"/>
      <c r="Q8" s="377"/>
      <c r="R8" s="2"/>
      <c r="S8" s="2"/>
      <c r="T8" s="2"/>
      <c r="U8" s="378"/>
      <c r="V8" s="2"/>
      <c r="W8" s="2"/>
      <c r="X8" s="2"/>
      <c r="Y8" s="2"/>
      <c r="Z8" s="2"/>
      <c r="AA8" s="2"/>
      <c r="AB8" s="2"/>
      <c r="AC8" s="2"/>
      <c r="AD8" s="392"/>
      <c r="AE8" s="392"/>
      <c r="AF8" s="393"/>
      <c r="AG8" s="83"/>
      <c r="AH8" s="83"/>
      <c r="AI8" s="394"/>
      <c r="AJ8" s="395"/>
      <c r="AK8" s="393"/>
      <c r="AL8" s="393"/>
      <c r="AM8" s="393"/>
      <c r="AN8" s="393"/>
      <c r="AO8" s="369"/>
      <c r="AP8" s="369"/>
      <c r="AQ8" s="369"/>
      <c r="AR8" s="429"/>
      <c r="AS8" s="429"/>
      <c r="AT8" s="429"/>
      <c r="AU8" s="429"/>
      <c r="AV8" s="429"/>
      <c r="AW8" s="429"/>
      <c r="AX8" s="429"/>
      <c r="AY8" s="429"/>
      <c r="AZ8" s="430"/>
      <c r="BA8" s="429"/>
      <c r="BB8" s="429"/>
      <c r="BC8" s="429"/>
      <c r="BD8" s="429"/>
      <c r="BE8" s="429"/>
      <c r="BF8" s="429"/>
      <c r="BG8" s="429"/>
      <c r="BH8" s="429"/>
      <c r="BI8" s="429"/>
      <c r="BJ8" s="430"/>
      <c r="BK8" s="429"/>
      <c r="BL8" s="429"/>
      <c r="BM8" s="429"/>
      <c r="BN8" s="429"/>
      <c r="BO8" s="429"/>
    </row>
    <row r="9" s="83" customFormat="true" ht="31.5" hidden="false" customHeight="true" outlineLevel="0" collapsed="false">
      <c r="B9" s="425"/>
      <c r="C9" s="425"/>
      <c r="D9" s="425"/>
      <c r="E9" s="425"/>
      <c r="F9" s="425"/>
      <c r="I9" s="426"/>
      <c r="K9" s="2"/>
      <c r="M9" s="269"/>
      <c r="N9" s="434" t="str">
        <f aca="false">IF(D3="", "", IFERROR(IF(COUNTIF(AO12:AO111,"N列に色付け")=COUNTA(N12:N111),"○","×"),""))</f>
        <v/>
      </c>
      <c r="O9" s="377"/>
      <c r="P9" s="2"/>
      <c r="Q9" s="378"/>
      <c r="R9" s="378"/>
      <c r="S9" s="378"/>
      <c r="T9" s="378"/>
      <c r="U9" s="378"/>
      <c r="V9" s="378"/>
      <c r="W9" s="378"/>
      <c r="X9" s="378"/>
      <c r="Y9" s="378"/>
      <c r="Z9" s="378"/>
      <c r="AA9" s="378"/>
      <c r="AB9" s="432"/>
      <c r="AC9" s="433" t="str">
        <f aca="false">IF(D3="", "", IFERROR(IF(COUNTIF(AP12:AP111,"未入力")=0,"○","×"),""))</f>
        <v/>
      </c>
      <c r="AD9" s="433"/>
      <c r="AE9" s="434" t="str">
        <f aca="false">IF(D3="", "", IFERROR(IF(COUNTIF(AR:AR,"未入力")=0,"○","×"),""))</f>
        <v/>
      </c>
      <c r="AF9" s="434" t="str">
        <f aca="false">IF(D3="", "", IFERROR(IF(COUNTIF(AT:AT,"未入力")=0,"○","×"),""))</f>
        <v/>
      </c>
      <c r="AG9" s="433" t="str">
        <f aca="false">IF(D3="", "", IFERROR(IF(COUNTIF(AX:AX,"未入力")=0,"○","×"),""))</f>
        <v/>
      </c>
      <c r="AH9" s="433"/>
      <c r="AI9" s="435" t="str">
        <f aca="false">IF(D3="","", IF(COUNTIF(BA:BA,"未入力")=0,"○","×"))</f>
        <v/>
      </c>
      <c r="AJ9" s="435" t="str">
        <f aca="false">IF(D3="","",IF(BJ12=0,"",IF(COUNTIF(BD12:BD111,"未入力")+COUNTIF(BH12:BH111,"未入力")=0,"○","×")))</f>
        <v/>
      </c>
      <c r="AK9" s="436"/>
      <c r="AL9" s="436"/>
      <c r="AM9" s="393"/>
      <c r="AN9" s="393"/>
      <c r="BB9" s="437"/>
      <c r="BC9" s="437"/>
      <c r="BD9" s="437"/>
      <c r="BE9" s="437"/>
      <c r="BF9" s="437"/>
      <c r="BG9" s="437"/>
      <c r="BH9" s="437"/>
      <c r="BI9" s="437"/>
      <c r="BJ9" s="437"/>
      <c r="BK9" s="437"/>
      <c r="BL9" s="437"/>
      <c r="BM9" s="439"/>
    </row>
    <row r="10" customFormat="false" ht="53.25" hidden="false" customHeight="true" outlineLevel="0" collapsed="false">
      <c r="A10" s="440"/>
      <c r="B10" s="441" t="s">
        <v>222</v>
      </c>
      <c r="C10" s="441"/>
      <c r="D10" s="441"/>
      <c r="E10" s="441"/>
      <c r="F10" s="441"/>
      <c r="G10" s="441" t="s">
        <v>40</v>
      </c>
      <c r="H10" s="442" t="s">
        <v>41</v>
      </c>
      <c r="I10" s="442"/>
      <c r="J10" s="443" t="s">
        <v>42</v>
      </c>
      <c r="K10" s="444" t="s">
        <v>43</v>
      </c>
      <c r="L10" s="445" t="s">
        <v>223</v>
      </c>
      <c r="M10" s="446" t="s">
        <v>224</v>
      </c>
      <c r="N10" s="529" t="s">
        <v>276</v>
      </c>
      <c r="O10" s="449" t="s">
        <v>226</v>
      </c>
      <c r="P10" s="449" t="s">
        <v>277</v>
      </c>
      <c r="Q10" s="449"/>
      <c r="R10" s="449"/>
      <c r="S10" s="449"/>
      <c r="T10" s="449"/>
      <c r="U10" s="449"/>
      <c r="V10" s="449"/>
      <c r="W10" s="449"/>
      <c r="X10" s="449"/>
      <c r="Y10" s="449"/>
      <c r="Z10" s="449"/>
      <c r="AA10" s="449"/>
      <c r="AB10" s="450" t="s">
        <v>228</v>
      </c>
      <c r="AC10" s="451" t="s">
        <v>229</v>
      </c>
      <c r="AD10" s="451"/>
      <c r="AE10" s="452" t="s">
        <v>230</v>
      </c>
      <c r="AF10" s="452" t="s">
        <v>231</v>
      </c>
      <c r="AG10" s="453" t="s">
        <v>232</v>
      </c>
      <c r="AH10" s="453"/>
      <c r="AI10" s="454" t="s">
        <v>233</v>
      </c>
      <c r="AJ10" s="455" t="s">
        <v>234</v>
      </c>
      <c r="AK10" s="456"/>
      <c r="AL10" s="456"/>
      <c r="AM10" s="457"/>
      <c r="AN10" s="458" t="s">
        <v>235</v>
      </c>
      <c r="AO10" s="459"/>
      <c r="AR10" s="26"/>
      <c r="AS10" s="26"/>
      <c r="AT10" s="26"/>
      <c r="AU10" s="26"/>
      <c r="AV10" s="26"/>
      <c r="AW10" s="26"/>
      <c r="AX10" s="26"/>
      <c r="AY10" s="26"/>
      <c r="AZ10" s="26"/>
      <c r="BA10" s="26"/>
      <c r="BB10" s="26"/>
      <c r="BC10" s="26"/>
      <c r="BD10" s="26"/>
      <c r="BE10" s="26"/>
      <c r="BF10" s="26"/>
      <c r="BG10" s="26"/>
      <c r="BH10" s="26"/>
      <c r="BI10" s="26"/>
      <c r="BJ10" s="26"/>
      <c r="BK10" s="26"/>
      <c r="BL10" s="26"/>
      <c r="BQ10" s="371"/>
      <c r="BR10" s="460"/>
      <c r="BS10" s="385"/>
    </row>
    <row r="11" s="385" customFormat="true" ht="159.75" hidden="false" customHeight="true" outlineLevel="0" collapsed="false">
      <c r="A11" s="440"/>
      <c r="B11" s="441"/>
      <c r="C11" s="441"/>
      <c r="D11" s="441"/>
      <c r="E11" s="441"/>
      <c r="F11" s="441"/>
      <c r="G11" s="441"/>
      <c r="H11" s="461" t="s">
        <v>236</v>
      </c>
      <c r="I11" s="461" t="s">
        <v>237</v>
      </c>
      <c r="J11" s="443"/>
      <c r="K11" s="444"/>
      <c r="L11" s="445"/>
      <c r="M11" s="446"/>
      <c r="N11" s="529"/>
      <c r="O11" s="449"/>
      <c r="P11" s="449"/>
      <c r="Q11" s="449"/>
      <c r="R11" s="449"/>
      <c r="S11" s="449"/>
      <c r="T11" s="449"/>
      <c r="U11" s="449"/>
      <c r="V11" s="449"/>
      <c r="W11" s="449"/>
      <c r="X11" s="449"/>
      <c r="Y11" s="449"/>
      <c r="Z11" s="449"/>
      <c r="AA11" s="449"/>
      <c r="AB11" s="450"/>
      <c r="AC11" s="462" t="s">
        <v>238</v>
      </c>
      <c r="AD11" s="463" t="s">
        <v>239</v>
      </c>
      <c r="AE11" s="464" t="s">
        <v>240</v>
      </c>
      <c r="AF11" s="465" t="s">
        <v>241</v>
      </c>
      <c r="AG11" s="465" t="s">
        <v>242</v>
      </c>
      <c r="AH11" s="530" t="s">
        <v>243</v>
      </c>
      <c r="AI11" s="467" t="s">
        <v>244</v>
      </c>
      <c r="AJ11" s="468" t="s">
        <v>245</v>
      </c>
      <c r="AK11" s="469" t="s">
        <v>246</v>
      </c>
      <c r="AL11" s="469"/>
      <c r="AM11" s="470"/>
      <c r="AN11" s="471" t="s">
        <v>278</v>
      </c>
      <c r="AO11" s="471" t="s">
        <v>248</v>
      </c>
      <c r="AP11" s="531" t="s">
        <v>249</v>
      </c>
      <c r="AQ11" s="471" t="s">
        <v>279</v>
      </c>
      <c r="AR11" s="471" t="s">
        <v>250</v>
      </c>
      <c r="AS11" s="471" t="s">
        <v>251</v>
      </c>
      <c r="AT11" s="471" t="s">
        <v>252</v>
      </c>
      <c r="AU11" s="532" t="s">
        <v>253</v>
      </c>
      <c r="AV11" s="532" t="s">
        <v>280</v>
      </c>
      <c r="AW11" s="471" t="s">
        <v>255</v>
      </c>
      <c r="AX11" s="532" t="s">
        <v>256</v>
      </c>
      <c r="AY11" s="532" t="s">
        <v>257</v>
      </c>
      <c r="AZ11" s="471" t="s">
        <v>258</v>
      </c>
      <c r="BA11" s="532" t="s">
        <v>259</v>
      </c>
      <c r="BB11" s="532" t="s">
        <v>260</v>
      </c>
      <c r="BC11" s="471" t="s">
        <v>261</v>
      </c>
      <c r="BD11" s="532" t="s">
        <v>262</v>
      </c>
      <c r="BE11" s="532" t="s">
        <v>281</v>
      </c>
      <c r="BF11" s="532" t="s">
        <v>282</v>
      </c>
      <c r="BG11" s="532" t="s">
        <v>263</v>
      </c>
      <c r="BH11" s="532" t="s">
        <v>283</v>
      </c>
      <c r="BI11" s="533" t="s">
        <v>264</v>
      </c>
      <c r="BJ11" s="534" t="s">
        <v>265</v>
      </c>
      <c r="BL11" s="535" t="s">
        <v>266</v>
      </c>
      <c r="BM11" s="500" t="s">
        <v>267</v>
      </c>
    </row>
    <row r="12" s="385" customFormat="true" ht="109.5" hidden="false" customHeight="true" outlineLevel="0" collapsed="false">
      <c r="A12" s="475" t="n">
        <v>1</v>
      </c>
      <c r="B12" s="476" t="str">
        <f aca="false">IF(基本情報入力シート!B40="","",基本情報入力シート!B40)</f>
        <v/>
      </c>
      <c r="C12" s="476"/>
      <c r="D12" s="476"/>
      <c r="E12" s="476"/>
      <c r="F12" s="476"/>
      <c r="G12" s="477" t="str">
        <f aca="false">IF(基本情報入力シート!L40="", "", 基本情報入力シート!L40)</f>
        <v/>
      </c>
      <c r="H12" s="477" t="str">
        <f aca="false">IF(基本情報入力シート!Q40="", "", 基本情報入力シート!Q40)</f>
        <v/>
      </c>
      <c r="I12" s="477" t="str">
        <f aca="false">IF(基本情報入力シート!V40="", "", 基本情報入力シート!V40)</f>
        <v/>
      </c>
      <c r="J12" s="477" t="str">
        <f aca="false">IF(基本情報入力シート!W40="", "", 基本情報入力シート!W40)</f>
        <v/>
      </c>
      <c r="K12" s="477" t="str">
        <f aca="false">IF(基本情報入力シート!Z40="", "", 基本情報入力シート!Z40)</f>
        <v/>
      </c>
      <c r="L12" s="478" t="str">
        <f aca="false">IF(基本情報入力シート!AF40=0, "",基本情報入力シート!AF40)</f>
        <v/>
      </c>
      <c r="M12" s="479" t="e">
        <f aca="false">IF(AND(基本情報入力シート!AG40="",基本情報入力シート!AG40=""), "", 基本情報入力シート!AG40)</f>
        <v>#N/A</v>
      </c>
      <c r="N12" s="480"/>
      <c r="O12" s="481" t="e">
        <f aca="false">IFERROR(VLOOKUP(K12,【参考】数式用!$A$2:$M$57,MATCH(N12,【参考】数式用!$G$3:$M$3,0)+6,0),"")))</f>
        <v>#N/A</v>
      </c>
      <c r="P12" s="482" t="s">
        <v>179</v>
      </c>
      <c r="Q12" s="483"/>
      <c r="R12" s="484" t="s">
        <v>180</v>
      </c>
      <c r="S12" s="483"/>
      <c r="T12" s="484" t="s">
        <v>268</v>
      </c>
      <c r="U12" s="483"/>
      <c r="V12" s="484" t="s">
        <v>180</v>
      </c>
      <c r="W12" s="483"/>
      <c r="X12" s="484" t="s">
        <v>181</v>
      </c>
      <c r="Y12" s="484" t="s">
        <v>269</v>
      </c>
      <c r="Z12" s="484" t="str">
        <f aca="false">IF(Q12&gt;=1,(U12*12+W12)-(Q12*12+S12)+1,"")</f>
        <v/>
      </c>
      <c r="AA12" s="485" t="s">
        <v>270</v>
      </c>
      <c r="AB12" s="486" t="str">
        <f aca="false">IFERROR(ROUNDDOWN(ROUND(L12*O12,0)*M12,0)*Z12,"")</f>
        <v/>
      </c>
      <c r="AC12" s="487" t="e">
        <f aca="false">IFERROR(ROUNDDOWN(ROUNDDOWN(ROUND(L12*VLOOKUP(K12,【参考】数式用!$A$2:$M$57,MATCH("処遇改善加算Ⅳ",【参考】数式用!$G$3:$M$3,0)+6,0),0)*M12,0)*Z12*0.5,0), "")),0),0),0))</f>
        <v>#N/A</v>
      </c>
      <c r="AD12" s="488"/>
      <c r="AE12" s="489"/>
      <c r="AF12" s="489"/>
      <c r="AG12" s="490"/>
      <c r="AH12" s="491"/>
      <c r="AI12" s="536"/>
      <c r="AJ12" s="492"/>
      <c r="AK12" s="493" t="e">
        <f aca="false">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#N/A</v>
      </c>
      <c r="AL12" s="494" t="str">
        <f aca="false">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495"/>
      <c r="AN12" s="537" t="e">
        <f aca="false">IFERROR(VLOOKUP(K12,【参考】数式用!$A$2:$N$57,14,FALSE),"")))</f>
        <v>#N/A</v>
      </c>
      <c r="AO12" s="537" t="str">
        <f aca="false">IF(AND(K12&lt;&gt;""),"N列に色付け","")</f>
        <v/>
      </c>
      <c r="AP12" s="538" t="e">
        <f aca="false">IF(AND(AC12&lt;&gt;0,AC12&lt;&gt;"",AN12="加算対象"),IF(AD12="○","入力済","未入力"),"")</f>
        <v>#N/A</v>
      </c>
      <c r="AQ12" s="538" t="str">
        <f aca="false">"キャリアパス要件Ⅰ・Ⅱ_"&amp;AN12</f>
        <v>キャリアパス要件Ⅰ・Ⅱ_</v>
      </c>
      <c r="AR12" s="239" t="str">
        <f aca="false">IF(AND(N12&lt;&gt;"", AE12=""), "未入力", "入力済")</f>
        <v>入力済</v>
      </c>
      <c r="AS12" s="537" t="e">
        <f aca="false">IF(AND(N12&lt;&gt;"", N12&lt;&gt;"処遇改善加算Ⅳ",AN12="加算対象"),"AF列に色付け","")</f>
        <v>#N/A</v>
      </c>
      <c r="AT12" s="239" t="str">
        <f aca="false">IF(AND(N12&lt;&gt;"", N12&lt;&gt;"処遇改善加算Ⅳ",N12&lt;&gt;"処遇改善加算", AF12=""), "未入力", "入力済")</f>
        <v>入力済</v>
      </c>
      <c r="AU12" s="239" t="str">
        <f aca="false">IF(OR(ISNUMBER(SEARCH("処遇改善加算Ⅰ",N12)),ISNUMBER(SEARCH("処遇改善加算Ⅱ",N12))),"対象","")</f>
        <v/>
      </c>
      <c r="AV12" s="239" t="e">
        <f aca="false">IF(AND(AN12="加算対象",N12&lt;&gt;"処遇改善加算Ⅲ",N12&lt;&gt;"処遇改善加算Ⅳ", N12&lt;&gt;"", AU12&lt;&gt;"対象外"), 1,"")</f>
        <v>#N/A</v>
      </c>
      <c r="AW12" s="537" t="e">
        <f aca="false">IF(AND(AV12=1, OR(AG12=0,AG12=""),AN12="加算対象"),"AH列に色付け","")</f>
        <v>#N/A</v>
      </c>
      <c r="AX12" s="537" t="str">
        <f aca="false">IF(AND($AV12=1,$AW12="AH列に色付け",OR($AG12="",$AH12="")),"未入力",IF(AND($AV12=1,$AW12="",$AG12=""),"未入力","入力済"))</f>
        <v>入力済</v>
      </c>
      <c r="AY12" s="239" t="e">
        <f aca="false">IFERROR(VLOOKUP(K12,【参考】数式用!$AR$3:$AS$49, 2, FALSE), "")))</f>
        <v>#N/A</v>
      </c>
      <c r="AZ12" s="537" t="e">
        <f aca="false">IF(AND(AN12="加算対象",OR(N12="処遇改善加算Ⅰイ",N12="処遇改善加算Ⅰロ")),"AI列に色付け","")</f>
        <v>#N/A</v>
      </c>
      <c r="BA12" s="496" t="str">
        <f aca="false">IF(AND(OR(N12="処遇改善加算Ⅰイ",N12="処遇改善加算Ⅰロ"), AI12=""), "未入力","入力済")</f>
        <v>入力済</v>
      </c>
      <c r="BB12" s="239" t="e">
        <f aca="false">IFERROR(VLOOKUP(K12,【参考】数式用!$AX$3:$AY$56, 2, FALSE), "")))</f>
        <v>#N/A</v>
      </c>
      <c r="BC12" s="537" t="e">
        <f aca="false">IF(OR(COUNTIF(AE12:AH12,"*令和８年度特例要件を*")&gt;0,ISNUMBER(SEARCH("処遇改善加算Ⅰロ",N12)),ISNUMBER(SEARCH("処遇改善加算Ⅱロ",N12)),AN12="加算対象外"),"AJ列に色付け","")</f>
        <v>#N/A</v>
      </c>
      <c r="BD12" s="496" t="str">
        <f aca="false">IF(AND(COUNTIF(AE12:AH12,"*令和８年度特例要件を*")&gt;0,AJ12=""), "未入力","入力済")</f>
        <v>入力済</v>
      </c>
      <c r="BE12" s="496" t="e">
        <f aca="false">IF(AH12="*その他*","AJ列色消し",IF(OR(ISNUMBER(SEARCH("処遇改善加算Ⅰロ",N12)),ISNUMBER(SEARCH("処遇改善加算Ⅱロ",N12))),"",IF(AND(BC12="AJ列に色付け",AE12="○",AF12="○",AG12&gt;=1),"AJ列色消し","")))</f>
        <v>#N/A</v>
      </c>
      <c r="BF12" s="496" t="str">
        <f aca="false">IF(AND(N12="処遇改善加算",AE12="○"),"AJ列色消し","")</f>
        <v/>
      </c>
      <c r="BG12" s="496" t="e">
        <f aca="false">IF(OR(TRIM(BC12)="",BE12="AJ列色消し",BF12="AJ列色消し"),"","入力必要")</f>
        <v>#N/A</v>
      </c>
      <c r="BH12" s="496" t="e">
        <f aca="false">IF(AND(BE12="",BG12="入力必要"),IF(AJ12="","未入力","入力済"),"")</f>
        <v>#N/A</v>
      </c>
      <c r="BI12" s="539" t="str">
        <f aca="false">G12</f>
        <v/>
      </c>
      <c r="BJ12" s="540" t="n">
        <f aca="false">IF(COUNTIF(BG:BG,"*入力必要*"),1,0)</f>
        <v>0</v>
      </c>
      <c r="BK12" s="26" t="str">
        <f aca="false">IF(D3="", "", IF(SUM(AJ6:AJ7)&gt;=AJ5,"○","×"))</f>
        <v/>
      </c>
      <c r="BL12" s="541" t="n">
        <f aca="false">IF(COUNTIF(AH$12:AH$1048576,"*その他*"),1,0)</f>
        <v>0</v>
      </c>
      <c r="BM12" s="500" t="e">
        <f aca="false">VLOOKUP(K12,【参考】数式用!$A$2:$O$57,15,FALSE))</f>
        <v>#N/A</v>
      </c>
      <c r="BQ12" s="499"/>
    </row>
    <row r="13" s="18" customFormat="true" ht="109.5" hidden="false" customHeight="true" outlineLevel="0" collapsed="false">
      <c r="A13" s="475" t="n">
        <v>2</v>
      </c>
      <c r="B13" s="476" t="str">
        <f aca="false">IF(基本情報入力シート!B41="","",基本情報入力シート!B41)</f>
        <v/>
      </c>
      <c r="C13" s="476"/>
      <c r="D13" s="476"/>
      <c r="E13" s="476"/>
      <c r="F13" s="476"/>
      <c r="G13" s="477" t="str">
        <f aca="false">IF(基本情報入力シート!L41="", "", 基本情報入力シート!L41)</f>
        <v/>
      </c>
      <c r="H13" s="477" t="str">
        <f aca="false">IF(基本情報入力シート!Q41="", "", 基本情報入力シート!Q41)</f>
        <v/>
      </c>
      <c r="I13" s="477" t="str">
        <f aca="false">IF(基本情報入力シート!V41="", "", 基本情報入力シート!V41)</f>
        <v/>
      </c>
      <c r="J13" s="477" t="str">
        <f aca="false">IF(基本情報入力シート!W41="", "", 基本情報入力シート!W41)</f>
        <v/>
      </c>
      <c r="K13" s="477" t="str">
        <f aca="false">IF(基本情報入力シート!Z41="", "", 基本情報入力シート!Z41)</f>
        <v/>
      </c>
      <c r="L13" s="478" t="str">
        <f aca="false">IF(基本情報入力シート!AF41=0, "",基本情報入力シート!AF41)</f>
        <v/>
      </c>
      <c r="M13" s="479" t="e">
        <f aca="false">IF(AND(基本情報入力シート!AG41="",基本情報入力シート!AG41=""), "", 基本情報入力シート!AG41)</f>
        <v>#N/A</v>
      </c>
      <c r="N13" s="480"/>
      <c r="O13" s="481" t="e">
        <f aca="false">IFERROR(VLOOKUP(K13,【参考】数式用!$A$2:$M$57,MATCH(N13,【参考】数式用!$G$3:$M$3,0)+6,0),"")))</f>
        <v>#N/A</v>
      </c>
      <c r="P13" s="482" t="s">
        <v>179</v>
      </c>
      <c r="Q13" s="483"/>
      <c r="R13" s="484" t="s">
        <v>180</v>
      </c>
      <c r="S13" s="483"/>
      <c r="T13" s="484" t="s">
        <v>268</v>
      </c>
      <c r="U13" s="483"/>
      <c r="V13" s="484" t="s">
        <v>180</v>
      </c>
      <c r="W13" s="483"/>
      <c r="X13" s="484" t="s">
        <v>181</v>
      </c>
      <c r="Y13" s="484" t="s">
        <v>269</v>
      </c>
      <c r="Z13" s="484" t="str">
        <f aca="false">IF(Q13&gt;=1,(U13*12+W13)-(Q13*12+S13)+1,"")</f>
        <v/>
      </c>
      <c r="AA13" s="485" t="s">
        <v>270</v>
      </c>
      <c r="AB13" s="486" t="str">
        <f aca="false">IFERROR(ROUNDDOWN(ROUND(L13*O13,0)*M13,0)*Z13,"")</f>
        <v/>
      </c>
      <c r="AC13" s="487" t="e">
        <f aca="false">IFERROR(ROUNDDOWN(ROUNDDOWN(ROUND(L13*VLOOKUP(K13,【参考】数式用!$A$2:$M$57,MATCH("処遇改善加算Ⅳ",【参考】数式用!$G$3:$M$3,0)+6,0),0)*M13,0)*Z13*0.5,0), "")),0),0),0))</f>
        <v>#N/A</v>
      </c>
      <c r="AD13" s="488"/>
      <c r="AE13" s="489"/>
      <c r="AF13" s="489"/>
      <c r="AG13" s="490"/>
      <c r="AH13" s="491"/>
      <c r="AI13" s="536"/>
      <c r="AJ13" s="492"/>
      <c r="AK13" s="493" t="e">
        <f aca="false">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#N/A</v>
      </c>
      <c r="AL13" s="494" t="str">
        <f aca="false">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495"/>
      <c r="AN13" s="537" t="e">
        <f aca="false">IFERROR(VLOOKUP(K13,【参考】数式用!$A$2:$N$57,14,FALSE),"")))</f>
        <v>#N/A</v>
      </c>
      <c r="AO13" s="537" t="str">
        <f aca="false">IF(AND(K13&lt;&gt;""),"N列に色付け","")</f>
        <v/>
      </c>
      <c r="AP13" s="538" t="e">
        <f aca="false">IF(AND(AC13&lt;&gt;0,AC13&lt;&gt;"",AN13="加算対象"),IF(AD13="○","入力済","未入力"),"")</f>
        <v>#N/A</v>
      </c>
      <c r="AQ13" s="538" t="str">
        <f aca="false">"キャリアパス要件Ⅰ・Ⅱ_"&amp;AN13</f>
        <v>キャリアパス要件Ⅰ・Ⅱ_</v>
      </c>
      <c r="AR13" s="239" t="str">
        <f aca="false">IF(AND(N13&lt;&gt;"", AE13=""), "未入力", "入力済")</f>
        <v>入力済</v>
      </c>
      <c r="AS13" s="537" t="e">
        <f aca="false">IF(AND(N13&lt;&gt;"", N13&lt;&gt;"処遇改善加算Ⅳ",AN13="加算対象"),"AF列に色付け","")</f>
        <v>#N/A</v>
      </c>
      <c r="AT13" s="239" t="str">
        <f aca="false">IF(AND(N13&lt;&gt;"", N13&lt;&gt;"処遇改善加算Ⅳ",N13&lt;&gt;"処遇改善加算", AF13=""), "未入力", "入力済")</f>
        <v>入力済</v>
      </c>
      <c r="AU13" s="239" t="str">
        <f aca="false">IF(OR(ISNUMBER(SEARCH("処遇改善加算Ⅰ",N13)),ISNUMBER(SEARCH("処遇改善加算Ⅱ",N13))),"対象","")</f>
        <v/>
      </c>
      <c r="AV13" s="239" t="e">
        <f aca="false">IF(AND(AN13="加算対象",N13&lt;&gt;"処遇改善加算Ⅲ",N13&lt;&gt;"処遇改善加算Ⅳ", N13&lt;&gt;"", AU13&lt;&gt;"対象外"), 1,"")</f>
        <v>#N/A</v>
      </c>
      <c r="AW13" s="537" t="e">
        <f aca="false">IF(AND(AV13=1, OR(AG13=0,AG13=""),AN13="加算対象"),"AH列に色付け","")</f>
        <v>#N/A</v>
      </c>
      <c r="AX13" s="537" t="str">
        <f aca="false">IF(AND($AV13=1,$AW13="AH列に色付け",OR($AG13="",$AH13="")),"未入力",IF(AND($AV13=1,$AW13="",$AG13=""),"未入力","入力済"))</f>
        <v>入力済</v>
      </c>
      <c r="AY13" s="239" t="e">
        <f aca="false">IFERROR(VLOOKUP(K13,【参考】数式用!$AR$3:$AS$49, 2, FALSE), "")))</f>
        <v>#N/A</v>
      </c>
      <c r="AZ13" s="537" t="e">
        <f aca="false">IF(AND(AN13="加算対象",OR(N13="処遇改善加算Ⅰイ",N13="処遇改善加算Ⅰロ")),"AI列に色付け","")</f>
        <v>#N/A</v>
      </c>
      <c r="BA13" s="496" t="str">
        <f aca="false">IF(AND(OR(N13="処遇改善加算Ⅰイ",N13="処遇改善加算Ⅰロ"), AI13=""), "未入力","入力済")</f>
        <v>入力済</v>
      </c>
      <c r="BB13" s="239" t="e">
        <f aca="false">IFERROR(VLOOKUP(K13,【参考】数式用!$AX$3:$AY$56, 2, FALSE), "")))</f>
        <v>#N/A</v>
      </c>
      <c r="BC13" s="537" t="e">
        <f aca="false">IF(OR(COUNTIF(AE13:AH13,"*令和８年度特例要件を*")&gt;0,ISNUMBER(SEARCH("処遇改善加算Ⅰロ",N13)),ISNUMBER(SEARCH("処遇改善加算Ⅱロ",N13)),AN13="加算対象外"),"AJ列に色付け","")</f>
        <v>#N/A</v>
      </c>
      <c r="BD13" s="496" t="str">
        <f aca="false">IF(AND(COUNTIF(AE13:AH13,"*令和８年度特例要件を*")&gt;0,AJ13=""), "未入力","入力済")</f>
        <v>入力済</v>
      </c>
      <c r="BE13" s="496" t="e">
        <f aca="false">IF(AH13="*その他*","AJ列色消し",IF(OR(ISNUMBER(SEARCH("処遇改善加算Ⅰロ",N13)),ISNUMBER(SEARCH("処遇改善加算Ⅱロ",N13))),"",IF(AND(BC13="AJ列に色付け",AE13="○",AF13="○",AG13&gt;=1),"AJ列色消し","")))</f>
        <v>#N/A</v>
      </c>
      <c r="BF13" s="496" t="str">
        <f aca="false">IF(AND(N13="処遇改善加算",AE13="○"),"AJ列色消し","")</f>
        <v/>
      </c>
      <c r="BG13" s="496" t="e">
        <f aca="false">IF(OR(TRIM(BC13)="",BE13="AJ列色消し",BF13="AJ列色消し"),"","入力必要")</f>
        <v>#N/A</v>
      </c>
      <c r="BH13" s="496" t="e">
        <f aca="false">IF(AND(BE13="",BG13="入力必要"),IF(AJ13="","未入力","入力済"),"")</f>
        <v>#N/A</v>
      </c>
      <c r="BI13" s="496" t="str">
        <f aca="false">G13</f>
        <v/>
      </c>
      <c r="BJ13" s="369"/>
      <c r="BK13" s="369"/>
      <c r="BL13" s="369"/>
      <c r="BM13" s="500" t="e">
        <f aca="false">VLOOKUP(K13,【参考】数式用!$A$2:$O$57,15,FALSE))</f>
        <v>#N/A</v>
      </c>
      <c r="BN13" s="369"/>
      <c r="BO13" s="369"/>
      <c r="BP13" s="369"/>
      <c r="BQ13" s="369"/>
      <c r="BR13" s="369"/>
      <c r="BS13" s="371"/>
      <c r="BT13" s="385"/>
    </row>
    <row r="14" s="18" customFormat="true" ht="109.5" hidden="false" customHeight="true" outlineLevel="0" collapsed="false">
      <c r="A14" s="475" t="n">
        <v>3</v>
      </c>
      <c r="B14" s="476" t="str">
        <f aca="false">IF(基本情報入力シート!B42="","",基本情報入力シート!B42)</f>
        <v/>
      </c>
      <c r="C14" s="476"/>
      <c r="D14" s="476"/>
      <c r="E14" s="476"/>
      <c r="F14" s="476"/>
      <c r="G14" s="477" t="str">
        <f aca="false">IF(基本情報入力シート!L42="", "", 基本情報入力シート!L42)</f>
        <v/>
      </c>
      <c r="H14" s="477" t="str">
        <f aca="false">IF(基本情報入力シート!Q42="", "", 基本情報入力シート!Q42)</f>
        <v/>
      </c>
      <c r="I14" s="477" t="str">
        <f aca="false">IF(基本情報入力シート!V42="", "", 基本情報入力シート!V42)</f>
        <v/>
      </c>
      <c r="J14" s="477" t="str">
        <f aca="false">IF(基本情報入力シート!W42="", "", 基本情報入力シート!W42)</f>
        <v/>
      </c>
      <c r="K14" s="477" t="str">
        <f aca="false">IF(基本情報入力シート!Z42="", "", 基本情報入力シート!Z42)</f>
        <v/>
      </c>
      <c r="L14" s="478" t="str">
        <f aca="false">IF(基本情報入力シート!AF42=0, "",基本情報入力シート!AF42)</f>
        <v/>
      </c>
      <c r="M14" s="479" t="e">
        <f aca="false">IF(AND(基本情報入力シート!AG42="",基本情報入力シート!AG42=""), "", 基本情報入力シート!AG42)</f>
        <v>#N/A</v>
      </c>
      <c r="N14" s="480"/>
      <c r="O14" s="481" t="e">
        <f aca="false">IFERROR(VLOOKUP(K14,【参考】数式用!$A$2:$M$57,MATCH(N14,【参考】数式用!$G$3:$M$3,0)+6,0),"")))</f>
        <v>#N/A</v>
      </c>
      <c r="P14" s="482" t="s">
        <v>179</v>
      </c>
      <c r="Q14" s="483"/>
      <c r="R14" s="484" t="s">
        <v>180</v>
      </c>
      <c r="S14" s="483"/>
      <c r="T14" s="484" t="s">
        <v>268</v>
      </c>
      <c r="U14" s="483"/>
      <c r="V14" s="484" t="s">
        <v>180</v>
      </c>
      <c r="W14" s="483"/>
      <c r="X14" s="484" t="s">
        <v>181</v>
      </c>
      <c r="Y14" s="484" t="s">
        <v>269</v>
      </c>
      <c r="Z14" s="484" t="str">
        <f aca="false">IF(Q14&gt;=1,(U14*12+W14)-(Q14*12+S14)+1,"")</f>
        <v/>
      </c>
      <c r="AA14" s="485" t="s">
        <v>270</v>
      </c>
      <c r="AB14" s="486" t="str">
        <f aca="false">IFERROR(ROUNDDOWN(ROUND(L14*O14,0)*M14,0)*Z14,"")</f>
        <v/>
      </c>
      <c r="AC14" s="487" t="e">
        <f aca="false">IFERROR(ROUNDDOWN(ROUNDDOWN(ROUND(L14*VLOOKUP(K14,【参考】数式用!$A$2:$M$57,MATCH("処遇改善加算Ⅳ",【参考】数式用!$G$3:$M$3,0)+6,0),0)*M14,0)*Z14*0.5,0), "")),0),0),0))</f>
        <v>#N/A</v>
      </c>
      <c r="AD14" s="488"/>
      <c r="AE14" s="489"/>
      <c r="AF14" s="489"/>
      <c r="AG14" s="490"/>
      <c r="AH14" s="491"/>
      <c r="AI14" s="536"/>
      <c r="AJ14" s="492"/>
      <c r="AK14" s="493" t="e">
        <f aca="false">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#N/A</v>
      </c>
      <c r="AL14" s="494" t="str">
        <f aca="false">IF(N14="","",IF(OR(AND(COUNTIF(AP14,"未入力")&gt;0,AD14=""),AND(COUNTBLANK(AP14)&gt;0,AE14=""),AND(COUNTIF(AN14:BD14,"AF列に色付け")&gt;0,AF14=""),AND(COUNTIF(AN14:BD14,"AG列に色付け")&gt;0,OR(AG14="",AG14=0)),AND(COUNTIF(AN14:BD14,"AH列に色付け")&gt;0,AH14=""),AND(COUNTIF(AN14:BD14,"AI列に色付け")&gt;0,AI14=""),AND(COUNTIF(AN14:BD14,"AJ列に色付け")&gt;0,AJ14="",NOT(OR(BE14="AJ列色消し",BF14="AJ列色消し")))),"！記入が必要な欄（オレンジ色のセル）に空欄があります。空欄を埋めてください。",""))</f>
        <v/>
      </c>
      <c r="AM14" s="495"/>
      <c r="AN14" s="537" t="e">
        <f aca="false">IFERROR(VLOOKUP(K14,【参考】数式用!$A$2:$N$57,14,FALSE),"")))</f>
        <v>#N/A</v>
      </c>
      <c r="AO14" s="537" t="str">
        <f aca="false">IF(AND(K14&lt;&gt;""),"N列に色付け","")</f>
        <v/>
      </c>
      <c r="AP14" s="538" t="e">
        <f aca="false">IF(AND(AC14&lt;&gt;0,AC14&lt;&gt;"",AN14="加算対象"),IF(AD14="○","入力済","未入力"),"")</f>
        <v>#N/A</v>
      </c>
      <c r="AQ14" s="538" t="str">
        <f aca="false">"キャリアパス要件Ⅰ・Ⅱ_"&amp;AN14</f>
        <v>キャリアパス要件Ⅰ・Ⅱ_</v>
      </c>
      <c r="AR14" s="239" t="str">
        <f aca="false">IF(AND(N14&lt;&gt;"", AE14=""), "未入力", "入力済")</f>
        <v>入力済</v>
      </c>
      <c r="AS14" s="537" t="e">
        <f aca="false">IF(AND(N14&lt;&gt;"", N14&lt;&gt;"処遇改善加算Ⅳ",AN14="加算対象"),"AF列に色付け","")</f>
        <v>#N/A</v>
      </c>
      <c r="AT14" s="239" t="str">
        <f aca="false">IF(AND(N14&lt;&gt;"", N14&lt;&gt;"処遇改善加算Ⅳ",N14&lt;&gt;"処遇改善加算", AF14=""), "未入力", "入力済")</f>
        <v>入力済</v>
      </c>
      <c r="AU14" s="239" t="str">
        <f aca="false">IF(OR(ISNUMBER(SEARCH("処遇改善加算Ⅰ",N14)),ISNUMBER(SEARCH("処遇改善加算Ⅱ",N14))),"対象","")</f>
        <v/>
      </c>
      <c r="AV14" s="239" t="e">
        <f aca="false">IF(AND(AN14="加算対象",N14&lt;&gt;"処遇改善加算Ⅲ",N14&lt;&gt;"処遇改善加算Ⅳ", N14&lt;&gt;"", AU14&lt;&gt;"対象外"), 1,"")</f>
        <v>#N/A</v>
      </c>
      <c r="AW14" s="537" t="e">
        <f aca="false">IF(AND(AV14=1, OR(AG14=0,AG14=""),AN14="加算対象"),"AH列に色付け","")</f>
        <v>#N/A</v>
      </c>
      <c r="AX14" s="537" t="str">
        <f aca="false">IF(AND($AV14=1,$AW14="AH列に色付け",OR($AG14="",$AH14="")),"未入力",IF(AND($AV14=1,$AW14="",$AG14=""),"未入力","入力済"))</f>
        <v>入力済</v>
      </c>
      <c r="AY14" s="239" t="e">
        <f aca="false">IFERROR(VLOOKUP(K14,【参考】数式用!$AR$3:$AS$49, 2, FALSE), "")))</f>
        <v>#N/A</v>
      </c>
      <c r="AZ14" s="537" t="e">
        <f aca="false">IF(AND(AN14="加算対象",OR(N14="処遇改善加算Ⅰイ",N14="処遇改善加算Ⅰロ")),"AI列に色付け","")</f>
        <v>#N/A</v>
      </c>
      <c r="BA14" s="496" t="str">
        <f aca="false">IF(AND(OR(N14="処遇改善加算Ⅰイ",N14="処遇改善加算Ⅰロ"), AI14=""), "未入力","入力済")</f>
        <v>入力済</v>
      </c>
      <c r="BB14" s="239" t="e">
        <f aca="false">IFERROR(VLOOKUP(K14,【参考】数式用!$AX$3:$AY$56, 2, FALSE), "")))</f>
        <v>#N/A</v>
      </c>
      <c r="BC14" s="537" t="e">
        <f aca="false">IF(OR(COUNTIF(AE14:AH14,"*令和８年度特例要件を*")&gt;0,ISNUMBER(SEARCH("処遇改善加算Ⅰロ",N14)),ISNUMBER(SEARCH("処遇改善加算Ⅱロ",N14)),AN14="加算対象外"),"AJ列に色付け","")</f>
        <v>#N/A</v>
      </c>
      <c r="BD14" s="496" t="str">
        <f aca="false">IF(AND(COUNTIF(AE14:AH14,"*令和８年度特例要件を*")&gt;0,AJ14=""), "未入力","入力済")</f>
        <v>入力済</v>
      </c>
      <c r="BE14" s="496" t="e">
        <f aca="false">IF(AH14="*その他*","AJ列色消し",IF(OR(ISNUMBER(SEARCH("処遇改善加算Ⅰロ",N14)),ISNUMBER(SEARCH("処遇改善加算Ⅱロ",N14))),"",IF(AND(BC14="AJ列に色付け",AE14="○",AF14="○",AG14&gt;=1),"AJ列色消し","")))</f>
        <v>#N/A</v>
      </c>
      <c r="BF14" s="496" t="str">
        <f aca="false">IF(AND(N14="処遇改善加算",AE14="○"),"AJ列色消し","")</f>
        <v/>
      </c>
      <c r="BG14" s="496" t="e">
        <f aca="false">IF(OR(TRIM(BC14)="",BE14="AJ列色消し",BF14="AJ列色消し"),"","入力必要")</f>
        <v>#N/A</v>
      </c>
      <c r="BH14" s="496" t="e">
        <f aca="false">IF(AND(BE14="",BG14="入力必要"),IF(AJ14="","未入力","入力済"),"")</f>
        <v>#N/A</v>
      </c>
      <c r="BI14" s="496" t="str">
        <f aca="false">G14</f>
        <v/>
      </c>
      <c r="BJ14" s="369"/>
      <c r="BK14" s="369"/>
      <c r="BL14" s="369"/>
      <c r="BM14" s="500" t="e">
        <f aca="false">VLOOKUP(K14,【参考】数式用!$A$2:$O$57,15,FALSE))</f>
        <v>#N/A</v>
      </c>
      <c r="BN14" s="369"/>
      <c r="BO14" s="369"/>
      <c r="BP14" s="369"/>
      <c r="BQ14" s="369"/>
      <c r="BR14" s="369"/>
      <c r="BS14" s="371"/>
      <c r="BT14" s="385"/>
    </row>
    <row r="15" s="18" customFormat="true" ht="109.5" hidden="false" customHeight="true" outlineLevel="0" collapsed="false">
      <c r="A15" s="475" t="n">
        <v>4</v>
      </c>
      <c r="B15" s="476" t="str">
        <f aca="false">IF(基本情報入力シート!B43="","",基本情報入力シート!B43)</f>
        <v/>
      </c>
      <c r="C15" s="476"/>
      <c r="D15" s="476"/>
      <c r="E15" s="476"/>
      <c r="F15" s="476"/>
      <c r="G15" s="477" t="str">
        <f aca="false">IF(基本情報入力シート!L43="", "", 基本情報入力シート!L43)</f>
        <v/>
      </c>
      <c r="H15" s="477" t="str">
        <f aca="false">IF(基本情報入力シート!Q43="", "", 基本情報入力シート!Q43)</f>
        <v/>
      </c>
      <c r="I15" s="477" t="str">
        <f aca="false">IF(基本情報入力シート!V43="", "", 基本情報入力シート!V43)</f>
        <v/>
      </c>
      <c r="J15" s="477" t="str">
        <f aca="false">IF(基本情報入力シート!W43="", "", 基本情報入力シート!W43)</f>
        <v/>
      </c>
      <c r="K15" s="477" t="str">
        <f aca="false">IF(基本情報入力シート!Z43="", "", 基本情報入力シート!Z43)</f>
        <v/>
      </c>
      <c r="L15" s="478" t="str">
        <f aca="false">IF(基本情報入力シート!AF43=0, "",基本情報入力シート!AF43)</f>
        <v/>
      </c>
      <c r="M15" s="479" t="e">
        <f aca="false">IF(AND(基本情報入力シート!AG43="",基本情報入力シート!AG43=""), "", 基本情報入力シート!AG43)</f>
        <v>#N/A</v>
      </c>
      <c r="N15" s="480"/>
      <c r="O15" s="481" t="e">
        <f aca="false">IFERROR(VLOOKUP(K15,【参考】数式用!$A$2:$M$57,MATCH(N15,【参考】数式用!$G$3:$M$3,0)+6,0),"")))</f>
        <v>#N/A</v>
      </c>
      <c r="P15" s="482" t="s">
        <v>179</v>
      </c>
      <c r="Q15" s="483"/>
      <c r="R15" s="484" t="s">
        <v>180</v>
      </c>
      <c r="S15" s="483"/>
      <c r="T15" s="484" t="s">
        <v>268</v>
      </c>
      <c r="U15" s="483"/>
      <c r="V15" s="484" t="s">
        <v>180</v>
      </c>
      <c r="W15" s="483"/>
      <c r="X15" s="484" t="s">
        <v>181</v>
      </c>
      <c r="Y15" s="484" t="s">
        <v>269</v>
      </c>
      <c r="Z15" s="484" t="str">
        <f aca="false">IF(Q15&gt;=1,(U15*12+W15)-(Q15*12+S15)+1,"")</f>
        <v/>
      </c>
      <c r="AA15" s="485" t="s">
        <v>270</v>
      </c>
      <c r="AB15" s="486" t="str">
        <f aca="false">IFERROR(ROUNDDOWN(ROUND(L15*O15,0)*M15,0)*Z15,"")</f>
        <v/>
      </c>
      <c r="AC15" s="487" t="e">
        <f aca="false">IFERROR(ROUNDDOWN(ROUNDDOWN(ROUND(L15*VLOOKUP(K15,【参考】数式用!$A$2:$M$57,MATCH("処遇改善加算Ⅳ",【参考】数式用!$G$3:$M$3,0)+6,0),0)*M15,0)*Z15*0.5,0), "")),0),0),0))</f>
        <v>#N/A</v>
      </c>
      <c r="AD15" s="488"/>
      <c r="AE15" s="489"/>
      <c r="AF15" s="489"/>
      <c r="AG15" s="490"/>
      <c r="AH15" s="491"/>
      <c r="AI15" s="536"/>
      <c r="AJ15" s="492"/>
      <c r="AK15" s="493" t="e">
        <f aca="false">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#N/A</v>
      </c>
      <c r="AL15" s="494" t="str">
        <f aca="false">IF(N15="","",IF(OR(AND(COUNTIF(AP15,"未入力")&gt;0,AD15=""),AND(COUNTBLANK(AP15)&gt;0,AE15=""),AND(COUNTIF(AN15:BD15,"AF列に色付け")&gt;0,AF15=""),AND(COUNTIF(AN15:BD15,"AG列に色付け")&gt;0,OR(AG15="",AG15=0)),AND(COUNTIF(AN15:BD15,"AH列に色付け")&gt;0,AH15=""),AND(COUNTIF(AN15:BD15,"AI列に色付け")&gt;0,AI15=""),AND(COUNTIF(AN15:BD15,"AJ列に色付け")&gt;0,AJ15="",NOT(OR(BE15="AJ列色消し",BF15="AJ列色消し")))),"！記入が必要な欄（オレンジ色のセル）に空欄があります。空欄を埋めてください。",""))</f>
        <v/>
      </c>
      <c r="AM15" s="495"/>
      <c r="AN15" s="537" t="e">
        <f aca="false">IFERROR(VLOOKUP(K15,【参考】数式用!$A$2:$N$57,14,FALSE),"")))</f>
        <v>#N/A</v>
      </c>
      <c r="AO15" s="537" t="str">
        <f aca="false">IF(AND(K15&lt;&gt;""),"N列に色付け","")</f>
        <v/>
      </c>
      <c r="AP15" s="538" t="e">
        <f aca="false">IF(AND(AC15&lt;&gt;0,AC15&lt;&gt;"",AN15="加算対象"),IF(AD15="○","入力済","未入力"),"")</f>
        <v>#N/A</v>
      </c>
      <c r="AQ15" s="538" t="str">
        <f aca="false">"キャリアパス要件Ⅰ・Ⅱ_"&amp;AN15</f>
        <v>キャリアパス要件Ⅰ・Ⅱ_</v>
      </c>
      <c r="AR15" s="239" t="str">
        <f aca="false">IF(AND(N15&lt;&gt;"", AE15=""), "未入力", "入力済")</f>
        <v>入力済</v>
      </c>
      <c r="AS15" s="537" t="e">
        <f aca="false">IF(AND(N15&lt;&gt;"", N15&lt;&gt;"処遇改善加算Ⅳ",AN15="加算対象"),"AF列に色付け","")</f>
        <v>#N/A</v>
      </c>
      <c r="AT15" s="239" t="str">
        <f aca="false">IF(AND(N15&lt;&gt;"", N15&lt;&gt;"処遇改善加算Ⅳ",N15&lt;&gt;"処遇改善加算", AF15=""), "未入力", "入力済")</f>
        <v>入力済</v>
      </c>
      <c r="AU15" s="239" t="str">
        <f aca="false">IF(OR(ISNUMBER(SEARCH("処遇改善加算Ⅰ",N15)),ISNUMBER(SEARCH("処遇改善加算Ⅱ",N15))),"対象","")</f>
        <v/>
      </c>
      <c r="AV15" s="239" t="e">
        <f aca="false">IF(AND(AN15="加算対象",N15&lt;&gt;"処遇改善加算Ⅲ",N15&lt;&gt;"処遇改善加算Ⅳ", N15&lt;&gt;"", AU15&lt;&gt;"対象外"), 1,"")</f>
        <v>#N/A</v>
      </c>
      <c r="AW15" s="537" t="e">
        <f aca="false">IF(AND(AV15=1, OR(AG15=0,AG15=""),AN15="加算対象"),"AH列に色付け","")</f>
        <v>#N/A</v>
      </c>
      <c r="AX15" s="537" t="str">
        <f aca="false">IF(AND($AV15=1,$AW15="AH列に色付け",OR($AG15="",$AH15="")),"未入力",IF(AND($AV15=1,$AW15="",$AG15=""),"未入力","入力済"))</f>
        <v>入力済</v>
      </c>
      <c r="AY15" s="239" t="e">
        <f aca="false">IFERROR(VLOOKUP(K15,【参考】数式用!$AR$3:$AS$49, 2, FALSE), "")))</f>
        <v>#N/A</v>
      </c>
      <c r="AZ15" s="537" t="e">
        <f aca="false">IF(AND(AN15="加算対象",OR(N15="処遇改善加算Ⅰイ",N15="処遇改善加算Ⅰロ")),"AI列に色付け","")</f>
        <v>#N/A</v>
      </c>
      <c r="BA15" s="496" t="str">
        <f aca="false">IF(AND(OR(N15="処遇改善加算Ⅰイ",N15="処遇改善加算Ⅰロ"), AI15=""), "未入力","入力済")</f>
        <v>入力済</v>
      </c>
      <c r="BB15" s="239" t="e">
        <f aca="false">IFERROR(VLOOKUP(K15,【参考】数式用!$AX$3:$AY$56, 2, FALSE), "")))</f>
        <v>#N/A</v>
      </c>
      <c r="BC15" s="537" t="e">
        <f aca="false">IF(OR(COUNTIF(AE15:AH15,"*令和８年度特例要件を*")&gt;0,ISNUMBER(SEARCH("処遇改善加算Ⅰロ",N15)),ISNUMBER(SEARCH("処遇改善加算Ⅱロ",N15)),AN15="加算対象外"),"AJ列に色付け","")</f>
        <v>#N/A</v>
      </c>
      <c r="BD15" s="496" t="str">
        <f aca="false">IF(AND(COUNTIF(AE15:AH15,"*令和８年度特例要件を*")&gt;0,AJ15=""), "未入力","入力済")</f>
        <v>入力済</v>
      </c>
      <c r="BE15" s="496" t="e">
        <f aca="false">IF(AH15="*その他*","AJ列色消し",IF(OR(ISNUMBER(SEARCH("処遇改善加算Ⅰロ",N15)),ISNUMBER(SEARCH("処遇改善加算Ⅱロ",N15))),"",IF(AND(BC15="AJ列に色付け",AE15="○",AF15="○",AG15&gt;=1),"AJ列色消し","")))</f>
        <v>#N/A</v>
      </c>
      <c r="BF15" s="496" t="str">
        <f aca="false">IF(AND(N15="処遇改善加算",AE15="○"),"AJ列色消し","")</f>
        <v/>
      </c>
      <c r="BG15" s="496" t="e">
        <f aca="false">IF(OR(TRIM(BC15)="",BE15="AJ列色消し",BF15="AJ列色消し"),"","入力必要")</f>
        <v>#N/A</v>
      </c>
      <c r="BH15" s="496" t="e">
        <f aca="false">IF(AND(BE15="",BG15="入力必要"),IF(AJ15="","未入力","入力済"),"")</f>
        <v>#N/A</v>
      </c>
      <c r="BI15" s="496" t="str">
        <f aca="false">G15</f>
        <v/>
      </c>
      <c r="BJ15" s="369"/>
      <c r="BK15" s="369"/>
      <c r="BL15" s="369"/>
      <c r="BM15" s="500" t="e">
        <f aca="false">VLOOKUP(K15,【参考】数式用!$A$2:$O$57,15,FALSE))</f>
        <v>#N/A</v>
      </c>
      <c r="BN15" s="369"/>
      <c r="BO15" s="369"/>
      <c r="BP15" s="369"/>
      <c r="BQ15" s="369"/>
      <c r="BR15" s="369"/>
      <c r="BS15" s="371"/>
      <c r="BT15" s="385"/>
    </row>
    <row r="16" s="18" customFormat="true" ht="109.5" hidden="false" customHeight="true" outlineLevel="0" collapsed="false">
      <c r="A16" s="475" t="n">
        <v>5</v>
      </c>
      <c r="B16" s="476" t="str">
        <f aca="false">IF(基本情報入力シート!B44="","",基本情報入力シート!B44)</f>
        <v/>
      </c>
      <c r="C16" s="476"/>
      <c r="D16" s="476"/>
      <c r="E16" s="476"/>
      <c r="F16" s="476"/>
      <c r="G16" s="477" t="str">
        <f aca="false">IF(基本情報入力シート!L44="", "", 基本情報入力シート!L44)</f>
        <v/>
      </c>
      <c r="H16" s="477" t="str">
        <f aca="false">IF(基本情報入力シート!Q44="", "", 基本情報入力シート!Q44)</f>
        <v/>
      </c>
      <c r="I16" s="477" t="str">
        <f aca="false">IF(基本情報入力シート!V44="", "", 基本情報入力シート!V44)</f>
        <v/>
      </c>
      <c r="J16" s="477" t="str">
        <f aca="false">IF(基本情報入力シート!W44="", "", 基本情報入力シート!W44)</f>
        <v/>
      </c>
      <c r="K16" s="477" t="str">
        <f aca="false">IF(基本情報入力シート!Z44="", "", 基本情報入力シート!Z44)</f>
        <v/>
      </c>
      <c r="L16" s="478" t="str">
        <f aca="false">IF(基本情報入力シート!AF44=0, "",基本情報入力シート!AF44)</f>
        <v/>
      </c>
      <c r="M16" s="479" t="e">
        <f aca="false">IF(AND(基本情報入力シート!AG44="",基本情報入力シート!AG44=""), "", 基本情報入力シート!AG44)</f>
        <v>#N/A</v>
      </c>
      <c r="N16" s="480"/>
      <c r="O16" s="481" t="e">
        <f aca="false">IFERROR(VLOOKUP(K16,【参考】数式用!$A$2:$M$57,MATCH(N16,【参考】数式用!$G$3:$M$3,0)+6,0),"")))</f>
        <v>#N/A</v>
      </c>
      <c r="P16" s="482" t="s">
        <v>179</v>
      </c>
      <c r="Q16" s="483"/>
      <c r="R16" s="484" t="s">
        <v>180</v>
      </c>
      <c r="S16" s="483"/>
      <c r="T16" s="484" t="s">
        <v>268</v>
      </c>
      <c r="U16" s="483"/>
      <c r="V16" s="484" t="s">
        <v>180</v>
      </c>
      <c r="W16" s="483"/>
      <c r="X16" s="484" t="s">
        <v>181</v>
      </c>
      <c r="Y16" s="484" t="s">
        <v>269</v>
      </c>
      <c r="Z16" s="484" t="str">
        <f aca="false">IF(Q16&gt;=1,(U16*12+W16)-(Q16*12+S16)+1,"")</f>
        <v/>
      </c>
      <c r="AA16" s="485" t="s">
        <v>270</v>
      </c>
      <c r="AB16" s="486" t="str">
        <f aca="false">IFERROR(ROUNDDOWN(ROUND(L16*O16,0)*M16,0)*Z16,"")</f>
        <v/>
      </c>
      <c r="AC16" s="487" t="e">
        <f aca="false">IFERROR(ROUNDDOWN(ROUNDDOWN(ROUND(L16*VLOOKUP(K16,【参考】数式用!$A$2:$M$57,MATCH("処遇改善加算Ⅳ",【参考】数式用!$G$3:$M$3,0)+6,0),0)*M16,0)*Z16*0.5,0), "")),0),0),0))</f>
        <v>#N/A</v>
      </c>
      <c r="AD16" s="488"/>
      <c r="AE16" s="489"/>
      <c r="AF16" s="489"/>
      <c r="AG16" s="490"/>
      <c r="AH16" s="491"/>
      <c r="AI16" s="536"/>
      <c r="AJ16" s="492"/>
      <c r="AK16" s="493" t="e">
        <f aca="false">IF(AND(N16&lt;&gt;"", OR(U16&lt;&gt;9,W16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IF(AND(AN16="加算対象外",N16&lt;&gt;"",AE16="―",AJ16="―"),"このサービスについては、キャリアパス要件Ⅰ・Ⅱか令和８年度特例要件のどちらかの要件を満たしている必要があります",""))</f>
        <v>#N/A</v>
      </c>
      <c r="AL16" s="494" t="str">
        <f aca="false">IF(N16="","",IF(OR(AND(COUNTIF(AP16,"未入力")&gt;0,AD16=""),AND(COUNTBLANK(AP16)&gt;0,AE16=""),AND(COUNTIF(AN16:BD16,"AF列に色付け")&gt;0,AF16=""),AND(COUNTIF(AN16:BD16,"AG列に色付け")&gt;0,OR(AG16="",AG16=0)),AND(COUNTIF(AN16:BD16,"AH列に色付け")&gt;0,AH16=""),AND(COUNTIF(AN16:BD16,"AI列に色付け")&gt;0,AI16=""),AND(COUNTIF(AN16:BD16,"AJ列に色付け")&gt;0,AJ16="",NOT(OR(BE16="AJ列色消し",BF16="AJ列色消し")))),"！記入が必要な欄（オレンジ色のセル）に空欄があります。空欄を埋めてください。",""))</f>
        <v/>
      </c>
      <c r="AM16" s="495"/>
      <c r="AN16" s="537" t="e">
        <f aca="false">IFERROR(VLOOKUP(K16,【参考】数式用!$A$2:$N$57,14,FALSE),"")))</f>
        <v>#N/A</v>
      </c>
      <c r="AO16" s="537" t="str">
        <f aca="false">IF(AND(K16&lt;&gt;""),"N列に色付け","")</f>
        <v/>
      </c>
      <c r="AP16" s="538" t="e">
        <f aca="false">IF(AND(AC16&lt;&gt;0,AC16&lt;&gt;"",AN16="加算対象"),IF(AD16="○","入力済","未入力"),"")</f>
        <v>#N/A</v>
      </c>
      <c r="AQ16" s="538" t="str">
        <f aca="false">"キャリアパス要件Ⅰ・Ⅱ_"&amp;AN16</f>
        <v>キャリアパス要件Ⅰ・Ⅱ_</v>
      </c>
      <c r="AR16" s="239" t="str">
        <f aca="false">IF(AND(N16&lt;&gt;"", AE16=""), "未入力", "入力済")</f>
        <v>入力済</v>
      </c>
      <c r="AS16" s="537" t="e">
        <f aca="false">IF(AND(N16&lt;&gt;"", N16&lt;&gt;"処遇改善加算Ⅳ",AN16="加算対象"),"AF列に色付け","")</f>
        <v>#N/A</v>
      </c>
      <c r="AT16" s="239" t="str">
        <f aca="false">IF(AND(N16&lt;&gt;"", N16&lt;&gt;"処遇改善加算Ⅳ",N16&lt;&gt;"処遇改善加算", AF16=""), "未入力", "入力済")</f>
        <v>入力済</v>
      </c>
      <c r="AU16" s="239" t="str">
        <f aca="false">IF(OR(ISNUMBER(SEARCH("処遇改善加算Ⅰ",N16)),ISNUMBER(SEARCH("処遇改善加算Ⅱ",N16))),"対象","")</f>
        <v/>
      </c>
      <c r="AV16" s="239" t="e">
        <f aca="false">IF(AND(AN16="加算対象",N16&lt;&gt;"処遇改善加算Ⅲ",N16&lt;&gt;"処遇改善加算Ⅳ", N16&lt;&gt;"", AU16&lt;&gt;"対象外"), 1,"")</f>
        <v>#N/A</v>
      </c>
      <c r="AW16" s="537" t="e">
        <f aca="false">IF(AND(AV16=1, OR(AG16=0,AG16=""),AN16="加算対象"),"AH列に色付け","")</f>
        <v>#N/A</v>
      </c>
      <c r="AX16" s="537" t="str">
        <f aca="false">IF(AND($AV16=1,$AW16="AH列に色付け",OR($AG16="",$AH16="")),"未入力",IF(AND($AV16=1,$AW16="",$AG16=""),"未入力","入力済"))</f>
        <v>入力済</v>
      </c>
      <c r="AY16" s="239" t="e">
        <f aca="false">IFERROR(VLOOKUP(K16,【参考】数式用!$AR$3:$AS$49, 2, FALSE), "")))</f>
        <v>#N/A</v>
      </c>
      <c r="AZ16" s="537" t="e">
        <f aca="false">IF(AND(AN16="加算対象",OR(N16="処遇改善加算Ⅰイ",N16="処遇改善加算Ⅰロ")),"AI列に色付け","")</f>
        <v>#N/A</v>
      </c>
      <c r="BA16" s="496" t="str">
        <f aca="false">IF(AND(OR(N16="処遇改善加算Ⅰイ",N16="処遇改善加算Ⅰロ"), AI16=""), "未入力","入力済")</f>
        <v>入力済</v>
      </c>
      <c r="BB16" s="239" t="e">
        <f aca="false">IFERROR(VLOOKUP(K16,【参考】数式用!$AX$3:$AY$56, 2, FALSE), "")))</f>
        <v>#N/A</v>
      </c>
      <c r="BC16" s="537" t="e">
        <f aca="false">IF(OR(COUNTIF(AE16:AH16,"*令和８年度特例要件を*")&gt;0,ISNUMBER(SEARCH("処遇改善加算Ⅰロ",N16)),ISNUMBER(SEARCH("処遇改善加算Ⅱロ",N16)),AN16="加算対象外"),"AJ列に色付け","")</f>
        <v>#N/A</v>
      </c>
      <c r="BD16" s="496" t="str">
        <f aca="false">IF(AND(COUNTIF(AE16:AH16,"*令和８年度特例要件を*")&gt;0,AJ16=""), "未入力","入力済")</f>
        <v>入力済</v>
      </c>
      <c r="BE16" s="496" t="e">
        <f aca="false">IF(AH16="*その他*","AJ列色消し",IF(OR(ISNUMBER(SEARCH("処遇改善加算Ⅰロ",N16)),ISNUMBER(SEARCH("処遇改善加算Ⅱロ",N16))),"",IF(AND(BC16="AJ列に色付け",AE16="○",AF16="○",AG16&gt;=1),"AJ列色消し","")))</f>
        <v>#N/A</v>
      </c>
      <c r="BF16" s="496" t="str">
        <f aca="false">IF(AND(N16="処遇改善加算",AE16="○"),"AJ列色消し","")</f>
        <v/>
      </c>
      <c r="BG16" s="496" t="e">
        <f aca="false">IF(OR(TRIM(BC16)="",BE16="AJ列色消し",BF16="AJ列色消し"),"","入力必要")</f>
        <v>#N/A</v>
      </c>
      <c r="BH16" s="496" t="e">
        <f aca="false">IF(AND(BE16="",BG16="入力必要"),IF(AJ16="","未入力","入力済"),"")</f>
        <v>#N/A</v>
      </c>
      <c r="BI16" s="496" t="str">
        <f aca="false">G16</f>
        <v/>
      </c>
      <c r="BJ16" s="369"/>
      <c r="BK16" s="369"/>
      <c r="BL16" s="369"/>
      <c r="BM16" s="500" t="e">
        <f aca="false">VLOOKUP(K16,【参考】数式用!$A$2:$O$57,15,FALSE))</f>
        <v>#N/A</v>
      </c>
      <c r="BN16" s="369"/>
      <c r="BO16" s="369"/>
      <c r="BP16" s="369"/>
      <c r="BQ16" s="369"/>
      <c r="BR16" s="369"/>
      <c r="BS16" s="371"/>
      <c r="BT16" s="385"/>
    </row>
    <row r="17" s="18" customFormat="true" ht="109.5" hidden="false" customHeight="true" outlineLevel="0" collapsed="false">
      <c r="A17" s="475" t="n">
        <v>6</v>
      </c>
      <c r="B17" s="476" t="str">
        <f aca="false">IF(基本情報入力シート!B45="","",基本情報入力シート!B45)</f>
        <v/>
      </c>
      <c r="C17" s="476"/>
      <c r="D17" s="476"/>
      <c r="E17" s="476"/>
      <c r="F17" s="476"/>
      <c r="G17" s="477" t="str">
        <f aca="false">IF(基本情報入力シート!L45="", "", 基本情報入力シート!L45)</f>
        <v/>
      </c>
      <c r="H17" s="477" t="str">
        <f aca="false">IF(基本情報入力シート!Q45="", "", 基本情報入力シート!Q45)</f>
        <v/>
      </c>
      <c r="I17" s="477" t="str">
        <f aca="false">IF(基本情報入力シート!V45="", "", 基本情報入力シート!V45)</f>
        <v/>
      </c>
      <c r="J17" s="477" t="str">
        <f aca="false">IF(基本情報入力シート!W45="", "", 基本情報入力シート!W45)</f>
        <v/>
      </c>
      <c r="K17" s="477" t="str">
        <f aca="false">IF(基本情報入力シート!Z45="", "", 基本情報入力シート!Z45)</f>
        <v/>
      </c>
      <c r="L17" s="478" t="str">
        <f aca="false">IF(基本情報入力シート!AF45=0, "",基本情報入力シート!AF45)</f>
        <v/>
      </c>
      <c r="M17" s="479" t="e">
        <f aca="false">IF(AND(基本情報入力シート!AG45="",基本情報入力シート!AG45=""), "", 基本情報入力シート!AG45)</f>
        <v>#N/A</v>
      </c>
      <c r="N17" s="480"/>
      <c r="O17" s="481" t="e">
        <f aca="false">IFERROR(VLOOKUP(K17,【参考】数式用!$A$2:$M$57,MATCH(N17,【参考】数式用!$G$3:$M$3,0)+6,0),"")))</f>
        <v>#N/A</v>
      </c>
      <c r="P17" s="482" t="s">
        <v>179</v>
      </c>
      <c r="Q17" s="483"/>
      <c r="R17" s="484" t="s">
        <v>180</v>
      </c>
      <c r="S17" s="483"/>
      <c r="T17" s="484" t="s">
        <v>268</v>
      </c>
      <c r="U17" s="483"/>
      <c r="V17" s="484" t="s">
        <v>180</v>
      </c>
      <c r="W17" s="483"/>
      <c r="X17" s="484" t="s">
        <v>181</v>
      </c>
      <c r="Y17" s="484" t="s">
        <v>269</v>
      </c>
      <c r="Z17" s="484" t="str">
        <f aca="false">IF(Q17&gt;=1,(U17*12+W17)-(Q17*12+S17)+1,"")</f>
        <v/>
      </c>
      <c r="AA17" s="485" t="s">
        <v>270</v>
      </c>
      <c r="AB17" s="486" t="str">
        <f aca="false">IFERROR(ROUNDDOWN(ROUND(L17*O17,0)*M17,0)*Z17,"")</f>
        <v/>
      </c>
      <c r="AC17" s="487" t="e">
        <f aca="false">IFERROR(ROUNDDOWN(ROUNDDOWN(ROUND(L17*VLOOKUP(K17,【参考】数式用!$A$2:$M$57,MATCH("処遇改善加算Ⅳ",【参考】数式用!$G$3:$M$3,0)+6,0),0)*M17,0)*Z17*0.5,0), "")),0),0),0))</f>
        <v>#N/A</v>
      </c>
      <c r="AD17" s="488"/>
      <c r="AE17" s="489"/>
      <c r="AF17" s="489"/>
      <c r="AG17" s="490"/>
      <c r="AH17" s="491"/>
      <c r="AI17" s="536"/>
      <c r="AJ17" s="492"/>
      <c r="AK17" s="493" t="e">
        <f aca="false">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#N/A</v>
      </c>
      <c r="AL17" s="494" t="str">
        <f aca="false">IF(N17="","",IF(OR(AND(COUNTIF(AP17,"未入力")&gt;0,AD17=""),AND(COUNTBLANK(AP17)&gt;0,AE17=""),AND(COUNTIF(AN17:BD17,"AF列に色付け")&gt;0,AF17=""),AND(COUNTIF(AN17:BD17,"AG列に色付け")&gt;0,OR(AG17="",AG17=0)),AND(COUNTIF(AN17:BD17,"AH列に色付け")&gt;0,AH17=""),AND(COUNTIF(AN17:BD17,"AI列に色付け")&gt;0,AI17=""),AND(COUNTIF(AN17:BD17,"AJ列に色付け")&gt;0,AJ17="",NOT(OR(BE17="AJ列色消し",BF17="AJ列色消し")))),"！記入が必要な欄（オレンジ色のセル）に空欄があります。空欄を埋めてください。",""))</f>
        <v/>
      </c>
      <c r="AM17" s="495"/>
      <c r="AN17" s="537" t="e">
        <f aca="false">IFERROR(VLOOKUP(K17,【参考】数式用!$A$2:$N$57,14,FALSE),"")))</f>
        <v>#N/A</v>
      </c>
      <c r="AO17" s="537" t="str">
        <f aca="false">IF(AND(K17&lt;&gt;""),"N列に色付け","")</f>
        <v/>
      </c>
      <c r="AP17" s="538" t="e">
        <f aca="false">IF(AND(AC17&lt;&gt;0,AC17&lt;&gt;"",AN17="加算対象"),IF(AD17="○","入力済","未入力"),"")</f>
        <v>#N/A</v>
      </c>
      <c r="AQ17" s="538" t="str">
        <f aca="false">"キャリアパス要件Ⅰ・Ⅱ_"&amp;AN17</f>
        <v>キャリアパス要件Ⅰ・Ⅱ_</v>
      </c>
      <c r="AR17" s="239" t="str">
        <f aca="false">IF(AND(N17&lt;&gt;"", AE17=""), "未入力", "入力済")</f>
        <v>入力済</v>
      </c>
      <c r="AS17" s="537" t="e">
        <f aca="false">IF(AND(N17&lt;&gt;"", N17&lt;&gt;"処遇改善加算Ⅳ",AN17="加算対象"),"AF列に色付け","")</f>
        <v>#N/A</v>
      </c>
      <c r="AT17" s="239" t="str">
        <f aca="false">IF(AND(N17&lt;&gt;"", N17&lt;&gt;"処遇改善加算Ⅳ",N17&lt;&gt;"処遇改善加算", AF17=""), "未入力", "入力済")</f>
        <v>入力済</v>
      </c>
      <c r="AU17" s="239" t="str">
        <f aca="false">IF(OR(ISNUMBER(SEARCH("処遇改善加算Ⅰ",N17)),ISNUMBER(SEARCH("処遇改善加算Ⅱ",N17))),"対象","")</f>
        <v/>
      </c>
      <c r="AV17" s="239" t="e">
        <f aca="false">IF(AND(AN17="加算対象",N17&lt;&gt;"処遇改善加算Ⅲ",N17&lt;&gt;"処遇改善加算Ⅳ", N17&lt;&gt;"", AU17&lt;&gt;"対象外"), 1,"")</f>
        <v>#N/A</v>
      </c>
      <c r="AW17" s="537" t="e">
        <f aca="false">IF(AND(AV17=1, OR(AG17=0,AG17=""),AN17="加算対象"),"AH列に色付け","")</f>
        <v>#N/A</v>
      </c>
      <c r="AX17" s="537" t="str">
        <f aca="false">IF(AND($AV17=1,$AW17="AH列に色付け",OR($AG17="",$AH17="")),"未入力",IF(AND($AV17=1,$AW17="",$AG17=""),"未入力","入力済"))</f>
        <v>入力済</v>
      </c>
      <c r="AY17" s="239" t="e">
        <f aca="false">IFERROR(VLOOKUP(K17,【参考】数式用!$AR$3:$AS$49, 2, FALSE), "")))</f>
        <v>#N/A</v>
      </c>
      <c r="AZ17" s="537" t="e">
        <f aca="false">IF(AND(AN17="加算対象",OR(N17="処遇改善加算Ⅰイ",N17="処遇改善加算Ⅰロ")),"AI列に色付け","")</f>
        <v>#N/A</v>
      </c>
      <c r="BA17" s="496" t="str">
        <f aca="false">IF(AND(OR(N17="処遇改善加算Ⅰイ",N17="処遇改善加算Ⅰロ"), AI17=""), "未入力","入力済")</f>
        <v>入力済</v>
      </c>
      <c r="BB17" s="239" t="e">
        <f aca="false">IFERROR(VLOOKUP(K17,【参考】数式用!$AX$3:$AY$56, 2, FALSE), "")))</f>
        <v>#N/A</v>
      </c>
      <c r="BC17" s="537" t="e">
        <f aca="false">IF(OR(COUNTIF(AE17:AH17,"*令和８年度特例要件を*")&gt;0,ISNUMBER(SEARCH("処遇改善加算Ⅰロ",N17)),ISNUMBER(SEARCH("処遇改善加算Ⅱロ",N17)),AN17="加算対象外"),"AJ列に色付け","")</f>
        <v>#N/A</v>
      </c>
      <c r="BD17" s="496" t="str">
        <f aca="false">IF(AND(COUNTIF(AE17:AH17,"*令和８年度特例要件を*")&gt;0,AJ17=""), "未入力","入力済")</f>
        <v>入力済</v>
      </c>
      <c r="BE17" s="496" t="e">
        <f aca="false">IF(AH17="*その他*","AJ列色消し",IF(OR(ISNUMBER(SEARCH("処遇改善加算Ⅰロ",N17)),ISNUMBER(SEARCH("処遇改善加算Ⅱロ",N17))),"",IF(AND(BC17="AJ列に色付け",AE17="○",AF17="○",AG17&gt;=1),"AJ列色消し","")))</f>
        <v>#N/A</v>
      </c>
      <c r="BF17" s="496" t="str">
        <f aca="false">IF(AND(N17="処遇改善加算",AE17="○"),"AJ列色消し","")</f>
        <v/>
      </c>
      <c r="BG17" s="496" t="e">
        <f aca="false">IF(OR(TRIM(BC17)="",BE17="AJ列色消し",BF17="AJ列色消し"),"","入力必要")</f>
        <v>#N/A</v>
      </c>
      <c r="BH17" s="496" t="e">
        <f aca="false">IF(AND(BE17="",BG17="入力必要"),IF(AJ17="","未入力","入力済"),"")</f>
        <v>#N/A</v>
      </c>
      <c r="BI17" s="496" t="str">
        <f aca="false">G17</f>
        <v/>
      </c>
      <c r="BM17" s="500" t="e">
        <f aca="false">VLOOKUP(K17,【参考】数式用!$A$2:$O$57,15,FALSE))</f>
        <v>#N/A</v>
      </c>
    </row>
    <row r="18" s="18" customFormat="true" ht="109.5" hidden="false" customHeight="true" outlineLevel="0" collapsed="false">
      <c r="A18" s="475" t="n">
        <v>7</v>
      </c>
      <c r="B18" s="476" t="str">
        <f aca="false">IF(基本情報入力シート!B46="","",基本情報入力シート!B46)</f>
        <v/>
      </c>
      <c r="C18" s="476"/>
      <c r="D18" s="476"/>
      <c r="E18" s="476"/>
      <c r="F18" s="476"/>
      <c r="G18" s="477" t="str">
        <f aca="false">IF(基本情報入力シート!L46="", "", 基本情報入力シート!L46)</f>
        <v/>
      </c>
      <c r="H18" s="477" t="str">
        <f aca="false">IF(基本情報入力シート!Q46="", "", 基本情報入力シート!Q46)</f>
        <v/>
      </c>
      <c r="I18" s="477" t="str">
        <f aca="false">IF(基本情報入力シート!V46="", "", 基本情報入力シート!V46)</f>
        <v/>
      </c>
      <c r="J18" s="477" t="str">
        <f aca="false">IF(基本情報入力シート!W46="", "", 基本情報入力シート!W46)</f>
        <v/>
      </c>
      <c r="K18" s="477" t="str">
        <f aca="false">IF(基本情報入力シート!Z46="", "", 基本情報入力シート!Z46)</f>
        <v/>
      </c>
      <c r="L18" s="478" t="str">
        <f aca="false">IF(基本情報入力シート!AF46=0, "",基本情報入力シート!AF46)</f>
        <v/>
      </c>
      <c r="M18" s="479" t="e">
        <f aca="false">IF(AND(基本情報入力シート!AG46="",基本情報入力シート!AG46=""), "", 基本情報入力シート!AG46)</f>
        <v>#N/A</v>
      </c>
      <c r="N18" s="480"/>
      <c r="O18" s="481" t="e">
        <f aca="false">IFERROR(VLOOKUP(K18,【参考】数式用!$A$2:$M$57,MATCH(N18,【参考】数式用!$G$3:$M$3,0)+6,0),"")))</f>
        <v>#N/A</v>
      </c>
      <c r="P18" s="482" t="s">
        <v>179</v>
      </c>
      <c r="Q18" s="483"/>
      <c r="R18" s="484" t="s">
        <v>180</v>
      </c>
      <c r="S18" s="483"/>
      <c r="T18" s="484" t="s">
        <v>268</v>
      </c>
      <c r="U18" s="483"/>
      <c r="V18" s="484" t="s">
        <v>180</v>
      </c>
      <c r="W18" s="483"/>
      <c r="X18" s="484" t="s">
        <v>181</v>
      </c>
      <c r="Y18" s="484" t="s">
        <v>269</v>
      </c>
      <c r="Z18" s="484" t="str">
        <f aca="false">IF(Q18&gt;=1,(U18*12+W18)-(Q18*12+S18)+1,"")</f>
        <v/>
      </c>
      <c r="AA18" s="485" t="s">
        <v>270</v>
      </c>
      <c r="AB18" s="486" t="str">
        <f aca="false">IFERROR(ROUNDDOWN(ROUND(L18*O18,0)*M18,0)*Z18,"")</f>
        <v/>
      </c>
      <c r="AC18" s="487" t="e">
        <f aca="false">IFERROR(ROUNDDOWN(ROUNDDOWN(ROUND(L18*VLOOKUP(K18,【参考】数式用!$A$2:$M$57,MATCH("処遇改善加算Ⅳ",【参考】数式用!$G$3:$M$3,0)+6,0),0)*M18,0)*Z18*0.5,0), "")),0),0),0))</f>
        <v>#N/A</v>
      </c>
      <c r="AD18" s="488"/>
      <c r="AE18" s="489"/>
      <c r="AF18" s="489"/>
      <c r="AG18" s="490"/>
      <c r="AH18" s="491"/>
      <c r="AI18" s="536"/>
      <c r="AJ18" s="492"/>
      <c r="AK18" s="493" t="e">
        <f aca="false">IF(AND(N18&lt;&gt;"", OR(U18&lt;&gt;9,W18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IF(AND(AN18="加算対象外",N18&lt;&gt;"",AE18="―",AJ18="―"),"このサービスについては、キャリアパス要件Ⅰ・Ⅱか令和８年度特例要件のどちらかの要件を満たしている必要があります",""))</f>
        <v>#N/A</v>
      </c>
      <c r="AL18" s="494" t="str">
        <f aca="false">IF(N18="","",IF(OR(AND(COUNTIF(AP18,"未入力")&gt;0,AD18=""),AND(COUNTBLANK(AP18)&gt;0,AE18=""),AND(COUNTIF(AN18:BD18,"AF列に色付け")&gt;0,AF18=""),AND(COUNTIF(AN18:BD18,"AG列に色付け")&gt;0,OR(AG18="",AG18=0)),AND(COUNTIF(AN18:BD18,"AH列に色付け")&gt;0,AH18=""),AND(COUNTIF(AN18:BD18,"AI列に色付け")&gt;0,AI18=""),AND(COUNTIF(AN18:BD18,"AJ列に色付け")&gt;0,AJ18="",NOT(OR(BE18="AJ列色消し",BF18="AJ列色消し")))),"！記入が必要な欄（オレンジ色のセル）に空欄があります。空欄を埋めてください。",""))</f>
        <v/>
      </c>
      <c r="AM18" s="495"/>
      <c r="AN18" s="537" t="e">
        <f aca="false">IFERROR(VLOOKUP(K18,【参考】数式用!$A$2:$N$57,14,FALSE),"")))</f>
        <v>#N/A</v>
      </c>
      <c r="AO18" s="537" t="str">
        <f aca="false">IF(AND(K18&lt;&gt;""),"N列に色付け","")</f>
        <v/>
      </c>
      <c r="AP18" s="538" t="e">
        <f aca="false">IF(AND(AC18&lt;&gt;0,AC18&lt;&gt;"",AN18="加算対象"),IF(AD18="○","入力済","未入力"),"")</f>
        <v>#N/A</v>
      </c>
      <c r="AQ18" s="538" t="str">
        <f aca="false">"キャリアパス要件Ⅰ・Ⅱ_"&amp;AN18</f>
        <v>キャリアパス要件Ⅰ・Ⅱ_</v>
      </c>
      <c r="AR18" s="239" t="str">
        <f aca="false">IF(AND(N18&lt;&gt;"", AE18=""), "未入力", "入力済")</f>
        <v>入力済</v>
      </c>
      <c r="AS18" s="537" t="e">
        <f aca="false">IF(AND(N18&lt;&gt;"", N18&lt;&gt;"処遇改善加算Ⅳ",AN18="加算対象"),"AF列に色付け","")</f>
        <v>#N/A</v>
      </c>
      <c r="AT18" s="239" t="str">
        <f aca="false">IF(AND(N18&lt;&gt;"", N18&lt;&gt;"処遇改善加算Ⅳ",N18&lt;&gt;"処遇改善加算", AF18=""), "未入力", "入力済")</f>
        <v>入力済</v>
      </c>
      <c r="AU18" s="239" t="str">
        <f aca="false">IF(OR(ISNUMBER(SEARCH("処遇改善加算Ⅰ",N18)),ISNUMBER(SEARCH("処遇改善加算Ⅱ",N18))),"対象","")</f>
        <v/>
      </c>
      <c r="AV18" s="239" t="e">
        <f aca="false">IF(AND(AN18="加算対象",N18&lt;&gt;"処遇改善加算Ⅲ",N18&lt;&gt;"処遇改善加算Ⅳ", N18&lt;&gt;"", AU18&lt;&gt;"対象外"), 1,"")</f>
        <v>#N/A</v>
      </c>
      <c r="AW18" s="537" t="e">
        <f aca="false">IF(AND(AV18=1, OR(AG18=0,AG18=""),AN18="加算対象"),"AH列に色付け","")</f>
        <v>#N/A</v>
      </c>
      <c r="AX18" s="537" t="str">
        <f aca="false">IF(AND($AV18=1,$AW18="AH列に色付け",OR($AG18="",$AH18="")),"未入力",IF(AND($AV18=1,$AW18="",$AG18=""),"未入力","入力済"))</f>
        <v>入力済</v>
      </c>
      <c r="AY18" s="239" t="e">
        <f aca="false">IFERROR(VLOOKUP(K18,【参考】数式用!$AR$3:$AS$49, 2, FALSE), "")))</f>
        <v>#N/A</v>
      </c>
      <c r="AZ18" s="537" t="e">
        <f aca="false">IF(AND(AN18="加算対象",OR(N18="処遇改善加算Ⅰイ",N18="処遇改善加算Ⅰロ")),"AI列に色付け","")</f>
        <v>#N/A</v>
      </c>
      <c r="BA18" s="496" t="str">
        <f aca="false">IF(AND(OR(N18="処遇改善加算Ⅰイ",N18="処遇改善加算Ⅰロ"), AI18=""), "未入力","入力済")</f>
        <v>入力済</v>
      </c>
      <c r="BB18" s="239" t="e">
        <f aca="false">IFERROR(VLOOKUP(K18,【参考】数式用!$AX$3:$AY$56, 2, FALSE), "")))</f>
        <v>#N/A</v>
      </c>
      <c r="BC18" s="537" t="e">
        <f aca="false">IF(OR(COUNTIF(AE18:AH18,"*令和８年度特例要件を*")&gt;0,ISNUMBER(SEARCH("処遇改善加算Ⅰロ",N18)),ISNUMBER(SEARCH("処遇改善加算Ⅱロ",N18)),AN18="加算対象外"),"AJ列に色付け","")</f>
        <v>#N/A</v>
      </c>
      <c r="BD18" s="496" t="str">
        <f aca="false">IF(AND(COUNTIF(AE18:AH18,"*令和８年度特例要件を*")&gt;0,AJ18=""), "未入力","入力済")</f>
        <v>入力済</v>
      </c>
      <c r="BE18" s="496" t="e">
        <f aca="false">IF(AH18="*その他*","AJ列色消し",IF(OR(ISNUMBER(SEARCH("処遇改善加算Ⅰロ",N18)),ISNUMBER(SEARCH("処遇改善加算Ⅱロ",N18))),"",IF(AND(BC18="AJ列に色付け",AE18="○",AF18="○",AG18&gt;=1),"AJ列色消し","")))</f>
        <v>#N/A</v>
      </c>
      <c r="BF18" s="496" t="str">
        <f aca="false">IF(AND(N18="処遇改善加算",AE18="○"),"AJ列色消し","")</f>
        <v/>
      </c>
      <c r="BG18" s="496" t="e">
        <f aca="false">IF(OR(TRIM(BC18)="",BE18="AJ列色消し",BF18="AJ列色消し"),"","入力必要")</f>
        <v>#N/A</v>
      </c>
      <c r="BH18" s="496" t="e">
        <f aca="false">IF(AND(BE18="",BG18="入力必要"),IF(AJ18="","未入力","入力済"),"")</f>
        <v>#N/A</v>
      </c>
      <c r="BI18" s="496" t="str">
        <f aca="false">G18</f>
        <v/>
      </c>
      <c r="BM18" s="500" t="e">
        <f aca="false">VLOOKUP(K18,【参考】数式用!$A$2:$O$57,15,FALSE))</f>
        <v>#N/A</v>
      </c>
    </row>
    <row r="19" s="18" customFormat="true" ht="109.5" hidden="false" customHeight="true" outlineLevel="0" collapsed="false">
      <c r="A19" s="475" t="n">
        <v>8</v>
      </c>
      <c r="B19" s="502" t="str">
        <f aca="false">IF(基本情報入力シート!B47="","",基本情報入力シート!B47)</f>
        <v/>
      </c>
      <c r="C19" s="502"/>
      <c r="D19" s="502"/>
      <c r="E19" s="502"/>
      <c r="F19" s="502"/>
      <c r="G19" s="477" t="str">
        <f aca="false">IF(基本情報入力シート!L47="", "", 基本情報入力シート!L47)</f>
        <v/>
      </c>
      <c r="H19" s="477" t="str">
        <f aca="false">IF(基本情報入力シート!Q47="", "", 基本情報入力シート!Q47)</f>
        <v/>
      </c>
      <c r="I19" s="477" t="str">
        <f aca="false">IF(基本情報入力シート!V47="", "", 基本情報入力シート!V47)</f>
        <v/>
      </c>
      <c r="J19" s="477" t="str">
        <f aca="false">IF(基本情報入力シート!W47="", "", 基本情報入力シート!W47)</f>
        <v/>
      </c>
      <c r="K19" s="477" t="str">
        <f aca="false">IF(基本情報入力シート!Z47="", "", 基本情報入力シート!Z47)</f>
        <v/>
      </c>
      <c r="L19" s="478" t="str">
        <f aca="false">IF(基本情報入力シート!AF47=0, "",基本情報入力シート!AF47)</f>
        <v/>
      </c>
      <c r="M19" s="479" t="e">
        <f aca="false">IF(AND(基本情報入力シート!AG47="",基本情報入力シート!AG47=""), "", 基本情報入力シート!AG47)</f>
        <v>#N/A</v>
      </c>
      <c r="N19" s="480"/>
      <c r="O19" s="481" t="e">
        <f aca="false">IFERROR(VLOOKUP(K19,【参考】数式用!$A$2:$M$57,MATCH(N19,【参考】数式用!$G$3:$M$3,0)+6,0),"")))</f>
        <v>#N/A</v>
      </c>
      <c r="P19" s="482" t="s">
        <v>179</v>
      </c>
      <c r="Q19" s="483"/>
      <c r="R19" s="484" t="s">
        <v>180</v>
      </c>
      <c r="S19" s="483"/>
      <c r="T19" s="484" t="s">
        <v>268</v>
      </c>
      <c r="U19" s="483"/>
      <c r="V19" s="484" t="s">
        <v>180</v>
      </c>
      <c r="W19" s="483"/>
      <c r="X19" s="484" t="s">
        <v>181</v>
      </c>
      <c r="Y19" s="484" t="s">
        <v>269</v>
      </c>
      <c r="Z19" s="484" t="str">
        <f aca="false">IF(Q19&gt;=1,(U19*12+W19)-(Q19*12+S19)+1,"")</f>
        <v/>
      </c>
      <c r="AA19" s="485" t="s">
        <v>270</v>
      </c>
      <c r="AB19" s="486" t="str">
        <f aca="false">IFERROR(ROUNDDOWN(ROUND(L19*O19,0)*M19,0)*Z19,"")</f>
        <v/>
      </c>
      <c r="AC19" s="487" t="e">
        <f aca="false">IFERROR(ROUNDDOWN(ROUNDDOWN(ROUND(L19*VLOOKUP(K19,【参考】数式用!$A$2:$M$57,MATCH("処遇改善加算Ⅳ",【参考】数式用!$G$3:$M$3,0)+6,0),0)*M19,0)*Z19*0.5,0), "")),0),0),0))</f>
        <v>#N/A</v>
      </c>
      <c r="AD19" s="488"/>
      <c r="AE19" s="489"/>
      <c r="AF19" s="489"/>
      <c r="AG19" s="490"/>
      <c r="AH19" s="491"/>
      <c r="AI19" s="536"/>
      <c r="AJ19" s="492"/>
      <c r="AK19" s="493" t="e">
        <f aca="false">IF(AND(N19&lt;&gt;"", OR(U19&lt;&gt;9,W19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IF(AND(AN19="加算対象外",N19&lt;&gt;"",AE19="―",AJ19="―"),"このサービスについては、キャリアパス要件Ⅰ・Ⅱか令和８年度特例要件のどちらかの要件を満たしている必要があります",""))</f>
        <v>#N/A</v>
      </c>
      <c r="AL19" s="494" t="str">
        <f aca="false">IF(N19="","",IF(OR(AND(COUNTIF(AP19,"未入力")&gt;0,AD19=""),AND(COUNTBLANK(AP19)&gt;0,AE19=""),AND(COUNTIF(AN19:BD19,"AF列に色付け")&gt;0,AF19=""),AND(COUNTIF(AN19:BD19,"AG列に色付け")&gt;0,OR(AG19="",AG19=0)),AND(COUNTIF(AN19:BD19,"AH列に色付け")&gt;0,AH19=""),AND(COUNTIF(AN19:BD19,"AI列に色付け")&gt;0,AI19=""),AND(COUNTIF(AN19:BD19,"AJ列に色付け")&gt;0,AJ19="",NOT(OR(BE19="AJ列色消し",BF19="AJ列色消し")))),"！記入が必要な欄（オレンジ色のセル）に空欄があります。空欄を埋めてください。",""))</f>
        <v/>
      </c>
      <c r="AM19" s="495"/>
      <c r="AN19" s="537" t="e">
        <f aca="false">IFERROR(VLOOKUP(K19,【参考】数式用!$A$2:$N$57,14,FALSE),"")))</f>
        <v>#N/A</v>
      </c>
      <c r="AO19" s="537" t="str">
        <f aca="false">IF(AND(K19&lt;&gt;""),"N列に色付け","")</f>
        <v/>
      </c>
      <c r="AP19" s="538" t="e">
        <f aca="false">IF(AND(AC19&lt;&gt;0,AC19&lt;&gt;"",AN19="加算対象"),IF(AD19="○","入力済","未入力"),"")</f>
        <v>#N/A</v>
      </c>
      <c r="AQ19" s="538" t="str">
        <f aca="false">"キャリアパス要件Ⅰ・Ⅱ_"&amp;AN19</f>
        <v>キャリアパス要件Ⅰ・Ⅱ_</v>
      </c>
      <c r="AR19" s="239" t="str">
        <f aca="false">IF(AND(N19&lt;&gt;"", AE19=""), "未入力", "入力済")</f>
        <v>入力済</v>
      </c>
      <c r="AS19" s="537" t="e">
        <f aca="false">IF(AND(N19&lt;&gt;"", N19&lt;&gt;"処遇改善加算Ⅳ",AN19="加算対象"),"AF列に色付け","")</f>
        <v>#N/A</v>
      </c>
      <c r="AT19" s="239" t="str">
        <f aca="false">IF(AND(N19&lt;&gt;"", N19&lt;&gt;"処遇改善加算Ⅳ",N19&lt;&gt;"処遇改善加算", AF19=""), "未入力", "入力済")</f>
        <v>入力済</v>
      </c>
      <c r="AU19" s="239" t="str">
        <f aca="false">IF(OR(ISNUMBER(SEARCH("処遇改善加算Ⅰ",N19)),ISNUMBER(SEARCH("処遇改善加算Ⅱ",N19))),"対象","")</f>
        <v/>
      </c>
      <c r="AV19" s="239" t="e">
        <f aca="false">IF(AND(AN19="加算対象",N19&lt;&gt;"処遇改善加算Ⅲ",N19&lt;&gt;"処遇改善加算Ⅳ", N19&lt;&gt;"", AU19&lt;&gt;"対象外"), 1,"")</f>
        <v>#N/A</v>
      </c>
      <c r="AW19" s="537" t="e">
        <f aca="false">IF(AND(AV19=1, OR(AG19=0,AG19=""),AN19="加算対象"),"AH列に色付け","")</f>
        <v>#N/A</v>
      </c>
      <c r="AX19" s="537" t="str">
        <f aca="false">IF(AND($AV19=1,$AW19="AH列に色付け",OR($AG19="",$AH19="")),"未入力",IF(AND($AV19=1,$AW19="",$AG19=""),"未入力","入力済"))</f>
        <v>入力済</v>
      </c>
      <c r="AY19" s="239" t="e">
        <f aca="false">IFERROR(VLOOKUP(K19,【参考】数式用!$AR$3:$AS$49, 2, FALSE), "")))</f>
        <v>#N/A</v>
      </c>
      <c r="AZ19" s="537" t="e">
        <f aca="false">IF(AND(AN19="加算対象",OR(N19="処遇改善加算Ⅰイ",N19="処遇改善加算Ⅰロ")),"AI列に色付け","")</f>
        <v>#N/A</v>
      </c>
      <c r="BA19" s="496" t="str">
        <f aca="false">IF(AND(OR(N19="処遇改善加算Ⅰイ",N19="処遇改善加算Ⅰロ"), AI19=""), "未入力","入力済")</f>
        <v>入力済</v>
      </c>
      <c r="BB19" s="239" t="e">
        <f aca="false">IFERROR(VLOOKUP(K19,【参考】数式用!$AX$3:$AY$56, 2, FALSE), "")))</f>
        <v>#N/A</v>
      </c>
      <c r="BC19" s="537" t="e">
        <f aca="false">IF(OR(COUNTIF(AE19:AH19,"*令和８年度特例要件を*")&gt;0,ISNUMBER(SEARCH("処遇改善加算Ⅰロ",N19)),ISNUMBER(SEARCH("処遇改善加算Ⅱロ",N19)),AN19="加算対象外"),"AJ列に色付け","")</f>
        <v>#N/A</v>
      </c>
      <c r="BD19" s="496" t="str">
        <f aca="false">IF(AND(COUNTIF(AE19:AH19,"*令和８年度特例要件を*")&gt;0,AJ19=""), "未入力","入力済")</f>
        <v>入力済</v>
      </c>
      <c r="BE19" s="496" t="e">
        <f aca="false">IF(AH19="*その他*","AJ列色消し",IF(OR(ISNUMBER(SEARCH("処遇改善加算Ⅰロ",N19)),ISNUMBER(SEARCH("処遇改善加算Ⅱロ",N19))),"",IF(AND(BC19="AJ列に色付け",AE19="○",AF19="○",AG19&gt;=1),"AJ列色消し","")))</f>
        <v>#N/A</v>
      </c>
      <c r="BF19" s="496" t="str">
        <f aca="false">IF(AND(N19="処遇改善加算",AE19="○"),"AJ列色消し","")</f>
        <v/>
      </c>
      <c r="BG19" s="496" t="e">
        <f aca="false">IF(OR(TRIM(BC19)="",BE19="AJ列色消し",BF19="AJ列色消し"),"","入力必要")</f>
        <v>#N/A</v>
      </c>
      <c r="BH19" s="496" t="e">
        <f aca="false">IF(AND(BE19="",BG19="入力必要"),IF(AJ19="","未入力","入力済"),"")</f>
        <v>#N/A</v>
      </c>
      <c r="BI19" s="496" t="str">
        <f aca="false">G19</f>
        <v/>
      </c>
      <c r="BM19" s="500" t="e">
        <f aca="false">VLOOKUP(K19,【参考】数式用!$A$2:$O$57,15,FALSE))</f>
        <v>#N/A</v>
      </c>
    </row>
    <row r="20" s="18" customFormat="true" ht="109.5" hidden="false" customHeight="true" outlineLevel="0" collapsed="false">
      <c r="A20" s="475" t="n">
        <v>9</v>
      </c>
      <c r="B20" s="476" t="str">
        <f aca="false">IF(基本情報入力シート!B48="","",基本情報入力シート!B48)</f>
        <v/>
      </c>
      <c r="C20" s="476"/>
      <c r="D20" s="476"/>
      <c r="E20" s="476"/>
      <c r="F20" s="476"/>
      <c r="G20" s="477" t="str">
        <f aca="false">IF(基本情報入力シート!L48="", "", 基本情報入力シート!L48)</f>
        <v/>
      </c>
      <c r="H20" s="477" t="str">
        <f aca="false">IF(基本情報入力シート!Q48="", "", 基本情報入力シート!Q48)</f>
        <v/>
      </c>
      <c r="I20" s="477" t="str">
        <f aca="false">IF(基本情報入力シート!V48="", "", 基本情報入力シート!V48)</f>
        <v/>
      </c>
      <c r="J20" s="477" t="str">
        <f aca="false">IF(基本情報入力シート!W48="", "", 基本情報入力シート!W48)</f>
        <v/>
      </c>
      <c r="K20" s="477" t="str">
        <f aca="false">IF(基本情報入力シート!Z48="", "", 基本情報入力シート!Z48)</f>
        <v/>
      </c>
      <c r="L20" s="478" t="str">
        <f aca="false">IF(基本情報入力シート!AF48=0, "",基本情報入力シート!AF48)</f>
        <v/>
      </c>
      <c r="M20" s="479" t="e">
        <f aca="false">IF(AND(基本情報入力シート!AG48="",基本情報入力シート!AG48=""), "", 基本情報入力シート!AG48)</f>
        <v>#N/A</v>
      </c>
      <c r="N20" s="480"/>
      <c r="O20" s="481" t="e">
        <f aca="false">IFERROR(VLOOKUP(K20,【参考】数式用!$A$2:$M$57,MATCH(N20,【参考】数式用!$G$3:$M$3,0)+6,0),"")))</f>
        <v>#N/A</v>
      </c>
      <c r="P20" s="482" t="s">
        <v>179</v>
      </c>
      <c r="Q20" s="483"/>
      <c r="R20" s="484" t="s">
        <v>180</v>
      </c>
      <c r="S20" s="483"/>
      <c r="T20" s="484" t="s">
        <v>268</v>
      </c>
      <c r="U20" s="483"/>
      <c r="V20" s="484" t="s">
        <v>180</v>
      </c>
      <c r="W20" s="483"/>
      <c r="X20" s="484" t="s">
        <v>181</v>
      </c>
      <c r="Y20" s="484" t="s">
        <v>269</v>
      </c>
      <c r="Z20" s="484" t="str">
        <f aca="false">IF(Q20&gt;=1,(U20*12+W20)-(Q20*12+S20)+1,"")</f>
        <v/>
      </c>
      <c r="AA20" s="485" t="s">
        <v>270</v>
      </c>
      <c r="AB20" s="486" t="str">
        <f aca="false">IFERROR(ROUNDDOWN(ROUND(L20*O20,0)*M20,0)*Z20,"")</f>
        <v/>
      </c>
      <c r="AC20" s="487" t="e">
        <f aca="false">IFERROR(ROUNDDOWN(ROUNDDOWN(ROUND(L20*VLOOKUP(K20,【参考】数式用!$A$2:$M$57,MATCH("処遇改善加算Ⅳ",【参考】数式用!$G$3:$M$3,0)+6,0),0)*M20,0)*Z20*0.5,0), "")),0),0),0))</f>
        <v>#N/A</v>
      </c>
      <c r="AD20" s="488"/>
      <c r="AE20" s="489"/>
      <c r="AF20" s="489"/>
      <c r="AG20" s="490"/>
      <c r="AH20" s="491"/>
      <c r="AI20" s="536"/>
      <c r="AJ20" s="492"/>
      <c r="AK20" s="493" t="e">
        <f aca="false">IF(AND(N20&lt;&gt;"", OR(U20&lt;&gt;9,W20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IF(AND(AN20="加算対象外",N20&lt;&gt;"",AE20="―",AJ20="―"),"このサービスについては、キャリアパス要件Ⅰ・Ⅱか令和８年度特例要件のどちらかの要件を満たしている必要があります",""))</f>
        <v>#N/A</v>
      </c>
      <c r="AL20" s="494" t="str">
        <f aca="false">IF(N20="","",IF(OR(AND(COUNTIF(AP20,"未入力")&gt;0,AD20=""),AND(COUNTBLANK(AP20)&gt;0,AE20=""),AND(COUNTIF(AN20:BD20,"AF列に色付け")&gt;0,AF20=""),AND(COUNTIF(AN20:BD20,"AG列に色付け")&gt;0,OR(AG20="",AG20=0)),AND(COUNTIF(AN20:BD20,"AH列に色付け")&gt;0,AH20=""),AND(COUNTIF(AN20:BD20,"AI列に色付け")&gt;0,AI20=""),AND(COUNTIF(AN20:BD20,"AJ列に色付け")&gt;0,AJ20="",NOT(OR(BE20="AJ列色消し",BF20="AJ列色消し")))),"！記入が必要な欄（オレンジ色のセル）に空欄があります。空欄を埋めてください。",""))</f>
        <v/>
      </c>
      <c r="AM20" s="495"/>
      <c r="AN20" s="537" t="e">
        <f aca="false">IFERROR(VLOOKUP(K20,【参考】数式用!$A$2:$N$57,14,FALSE),"")))</f>
        <v>#N/A</v>
      </c>
      <c r="AO20" s="537" t="str">
        <f aca="false">IF(AND(K20&lt;&gt;""),"N列に色付け","")</f>
        <v/>
      </c>
      <c r="AP20" s="538" t="e">
        <f aca="false">IF(AND(AC20&lt;&gt;0,AC20&lt;&gt;"",AN20="加算対象"),IF(AD20="○","入力済","未入力"),"")</f>
        <v>#N/A</v>
      </c>
      <c r="AQ20" s="538" t="str">
        <f aca="false">"キャリアパス要件Ⅰ・Ⅱ_"&amp;AN20</f>
        <v>キャリアパス要件Ⅰ・Ⅱ_</v>
      </c>
      <c r="AR20" s="239" t="str">
        <f aca="false">IF(AND(N20&lt;&gt;"", AE20=""), "未入力", "入力済")</f>
        <v>入力済</v>
      </c>
      <c r="AS20" s="537" t="e">
        <f aca="false">IF(AND(N20&lt;&gt;"", N20&lt;&gt;"処遇改善加算Ⅳ",AN20="加算対象"),"AF列に色付け","")</f>
        <v>#N/A</v>
      </c>
      <c r="AT20" s="239" t="str">
        <f aca="false">IF(AND(N20&lt;&gt;"", N20&lt;&gt;"処遇改善加算Ⅳ",N20&lt;&gt;"処遇改善加算", AF20=""), "未入力", "入力済")</f>
        <v>入力済</v>
      </c>
      <c r="AU20" s="239" t="str">
        <f aca="false">IF(OR(ISNUMBER(SEARCH("処遇改善加算Ⅰ",N20)),ISNUMBER(SEARCH("処遇改善加算Ⅱ",N20))),"対象","")</f>
        <v/>
      </c>
      <c r="AV20" s="239" t="e">
        <f aca="false">IF(AND(AN20="加算対象",N20&lt;&gt;"処遇改善加算Ⅲ",N20&lt;&gt;"処遇改善加算Ⅳ", N20&lt;&gt;"", AU20&lt;&gt;"対象外"), 1,"")</f>
        <v>#N/A</v>
      </c>
      <c r="AW20" s="537" t="e">
        <f aca="false">IF(AND(AV20=1, OR(AG20=0,AG20=""),AN20="加算対象"),"AH列に色付け","")</f>
        <v>#N/A</v>
      </c>
      <c r="AX20" s="537" t="str">
        <f aca="false">IF(AND($AV20=1,$AW20="AH列に色付け",OR($AG20="",$AH20="")),"未入力",IF(AND($AV20=1,$AW20="",$AG20=""),"未入力","入力済"))</f>
        <v>入力済</v>
      </c>
      <c r="AY20" s="239" t="e">
        <f aca="false">IFERROR(VLOOKUP(K20,【参考】数式用!$AR$3:$AS$49, 2, FALSE), "")))</f>
        <v>#N/A</v>
      </c>
      <c r="AZ20" s="537" t="e">
        <f aca="false">IF(AND(AN20="加算対象",OR(N20="処遇改善加算Ⅰイ",N20="処遇改善加算Ⅰロ")),"AI列に色付け","")</f>
        <v>#N/A</v>
      </c>
      <c r="BA20" s="496" t="str">
        <f aca="false">IF(AND(OR(N20="処遇改善加算Ⅰイ",N20="処遇改善加算Ⅰロ"), AI20=""), "未入力","入力済")</f>
        <v>入力済</v>
      </c>
      <c r="BB20" s="239" t="e">
        <f aca="false">IFERROR(VLOOKUP(K20,【参考】数式用!$AX$3:$AY$56, 2, FALSE), "")))</f>
        <v>#N/A</v>
      </c>
      <c r="BC20" s="537" t="e">
        <f aca="false">IF(OR(COUNTIF(AE20:AH20,"*令和８年度特例要件を*")&gt;0,ISNUMBER(SEARCH("処遇改善加算Ⅰロ",N20)),ISNUMBER(SEARCH("処遇改善加算Ⅱロ",N20)),AN20="加算対象外"),"AJ列に色付け","")</f>
        <v>#N/A</v>
      </c>
      <c r="BD20" s="496" t="str">
        <f aca="false">IF(AND(COUNTIF(AE20:AH20,"*令和８年度特例要件を*")&gt;0,AJ20=""), "未入力","入力済")</f>
        <v>入力済</v>
      </c>
      <c r="BE20" s="496" t="e">
        <f aca="false">IF(AH20="*その他*","AJ列色消し",IF(OR(ISNUMBER(SEARCH("処遇改善加算Ⅰロ",N20)),ISNUMBER(SEARCH("処遇改善加算Ⅱロ",N20))),"",IF(AND(BC20="AJ列に色付け",AE20="○",AF20="○",AG20&gt;=1),"AJ列色消し","")))</f>
        <v>#N/A</v>
      </c>
      <c r="BF20" s="496" t="str">
        <f aca="false">IF(AND(N20="処遇改善加算",AE20="○"),"AJ列色消し","")</f>
        <v/>
      </c>
      <c r="BG20" s="496" t="e">
        <f aca="false">IF(OR(TRIM(BC20)="",BE20="AJ列色消し",BF20="AJ列色消し"),"","入力必要")</f>
        <v>#N/A</v>
      </c>
      <c r="BH20" s="496" t="e">
        <f aca="false">IF(AND(BE20="",BG20="入力必要"),IF(AJ20="","未入力","入力済"),"")</f>
        <v>#N/A</v>
      </c>
      <c r="BI20" s="496" t="str">
        <f aca="false">G20</f>
        <v/>
      </c>
      <c r="BM20" s="500" t="e">
        <f aca="false">VLOOKUP(K20,【参考】数式用!$A$2:$O$57,15,FALSE))</f>
        <v>#N/A</v>
      </c>
    </row>
    <row r="21" s="18" customFormat="true" ht="109.5" hidden="false" customHeight="true" outlineLevel="0" collapsed="false">
      <c r="A21" s="475" t="n">
        <v>10</v>
      </c>
      <c r="B21" s="476" t="str">
        <f aca="false">IF(基本情報入力シート!B49="","",基本情報入力シート!B49)</f>
        <v/>
      </c>
      <c r="C21" s="476"/>
      <c r="D21" s="476"/>
      <c r="E21" s="476"/>
      <c r="F21" s="476"/>
      <c r="G21" s="477" t="str">
        <f aca="false">IF(基本情報入力シート!L49="", "", 基本情報入力シート!L49)</f>
        <v/>
      </c>
      <c r="H21" s="477" t="str">
        <f aca="false">IF(基本情報入力シート!Q49="", "", 基本情報入力シート!Q49)</f>
        <v/>
      </c>
      <c r="I21" s="477" t="str">
        <f aca="false">IF(基本情報入力シート!V49="", "", 基本情報入力シート!V49)</f>
        <v/>
      </c>
      <c r="J21" s="477" t="str">
        <f aca="false">IF(基本情報入力シート!W49="", "", 基本情報入力シート!W49)</f>
        <v/>
      </c>
      <c r="K21" s="477" t="str">
        <f aca="false">IF(基本情報入力シート!Z49="", "", 基本情報入力シート!Z49)</f>
        <v/>
      </c>
      <c r="L21" s="478" t="str">
        <f aca="false">IF(基本情報入力シート!AF49=0, "",基本情報入力シート!AF49)</f>
        <v/>
      </c>
      <c r="M21" s="479" t="e">
        <f aca="false">IF(AND(基本情報入力シート!AG49="",基本情報入力シート!AG49=""), "", 基本情報入力シート!AG49)</f>
        <v>#N/A</v>
      </c>
      <c r="N21" s="480"/>
      <c r="O21" s="481" t="e">
        <f aca="false">IFERROR(VLOOKUP(K21,【参考】数式用!$A$2:$M$57,MATCH(N21,【参考】数式用!$G$3:$M$3,0)+6,0),"")))</f>
        <v>#N/A</v>
      </c>
      <c r="P21" s="482" t="s">
        <v>179</v>
      </c>
      <c r="Q21" s="483"/>
      <c r="R21" s="484" t="s">
        <v>180</v>
      </c>
      <c r="S21" s="483"/>
      <c r="T21" s="484" t="s">
        <v>268</v>
      </c>
      <c r="U21" s="483"/>
      <c r="V21" s="484" t="s">
        <v>180</v>
      </c>
      <c r="W21" s="483"/>
      <c r="X21" s="484" t="s">
        <v>181</v>
      </c>
      <c r="Y21" s="484" t="s">
        <v>269</v>
      </c>
      <c r="Z21" s="484" t="str">
        <f aca="false">IF(Q21&gt;=1,(U21*12+W21)-(Q21*12+S21)+1,"")</f>
        <v/>
      </c>
      <c r="AA21" s="485" t="s">
        <v>270</v>
      </c>
      <c r="AB21" s="486" t="str">
        <f aca="false">IFERROR(ROUNDDOWN(ROUND(L21*O21,0)*M21,0)*Z21,"")</f>
        <v/>
      </c>
      <c r="AC21" s="487" t="e">
        <f aca="false">IFERROR(ROUNDDOWN(ROUNDDOWN(ROUND(L21*VLOOKUP(K21,【参考】数式用!$A$2:$M$57,MATCH("処遇改善加算Ⅳ",【参考】数式用!$G$3:$M$3,0)+6,0),0)*M21,0)*Z21*0.5,0), "")),0),0),0))</f>
        <v>#N/A</v>
      </c>
      <c r="AD21" s="488"/>
      <c r="AE21" s="489"/>
      <c r="AF21" s="489"/>
      <c r="AG21" s="490"/>
      <c r="AH21" s="491"/>
      <c r="AI21" s="536"/>
      <c r="AJ21" s="492"/>
      <c r="AK21" s="493" t="e">
        <f aca="false">IF(AND(N21&lt;&gt;"", OR(U21&lt;&gt;9,W21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IF(AND(AN21="加算対象外",N21&lt;&gt;"",AE21="―",AJ21="―"),"このサービスについては、キャリアパス要件Ⅰ・Ⅱか令和８年度特例要件のどちらかの要件を満たしている必要があります",""))</f>
        <v>#N/A</v>
      </c>
      <c r="AL21" s="494" t="str">
        <f aca="false">IF(N21="","",IF(OR(AND(COUNTIF(AP21,"未入力")&gt;0,AD21=""),AND(COUNTBLANK(AP21)&gt;0,AE21=""),AND(COUNTIF(AN21:BD21,"AF列に色付け")&gt;0,AF21=""),AND(COUNTIF(AN21:BD21,"AG列に色付け")&gt;0,OR(AG21="",AG21=0)),AND(COUNTIF(AN21:BD21,"AH列に色付け")&gt;0,AH21=""),AND(COUNTIF(AN21:BD21,"AI列に色付け")&gt;0,AI21=""),AND(COUNTIF(AN21:BD21,"AJ列に色付け")&gt;0,AJ21="",NOT(OR(BE21="AJ列色消し",BF21="AJ列色消し")))),"！記入が必要な欄（オレンジ色のセル）に空欄があります。空欄を埋めてください。",""))</f>
        <v/>
      </c>
      <c r="AM21" s="495"/>
      <c r="AN21" s="537" t="e">
        <f aca="false">IFERROR(VLOOKUP(K21,【参考】数式用!$A$2:$N$57,14,FALSE),"")))</f>
        <v>#N/A</v>
      </c>
      <c r="AO21" s="537" t="str">
        <f aca="false">IF(AND(K21&lt;&gt;""),"N列に色付け","")</f>
        <v/>
      </c>
      <c r="AP21" s="538" t="e">
        <f aca="false">IF(AND(AC21&lt;&gt;0,AC21&lt;&gt;"",AN21="加算対象"),IF(AD21="○","入力済","未入力"),"")</f>
        <v>#N/A</v>
      </c>
      <c r="AQ21" s="538" t="str">
        <f aca="false">"キャリアパス要件Ⅰ・Ⅱ_"&amp;AN21</f>
        <v>キャリアパス要件Ⅰ・Ⅱ_</v>
      </c>
      <c r="AR21" s="239" t="str">
        <f aca="false">IF(AND(N21&lt;&gt;"", AE21=""), "未入力", "入力済")</f>
        <v>入力済</v>
      </c>
      <c r="AS21" s="537" t="e">
        <f aca="false">IF(AND(N21&lt;&gt;"", N21&lt;&gt;"処遇改善加算Ⅳ",AN21="加算対象"),"AF列に色付け","")</f>
        <v>#N/A</v>
      </c>
      <c r="AT21" s="239" t="str">
        <f aca="false">IF(AND(N21&lt;&gt;"", N21&lt;&gt;"処遇改善加算Ⅳ",N21&lt;&gt;"処遇改善加算", AF21=""), "未入力", "入力済")</f>
        <v>入力済</v>
      </c>
      <c r="AU21" s="239" t="str">
        <f aca="false">IF(OR(ISNUMBER(SEARCH("処遇改善加算Ⅰ",N21)),ISNUMBER(SEARCH("処遇改善加算Ⅱ",N21))),"対象","")</f>
        <v/>
      </c>
      <c r="AV21" s="239" t="e">
        <f aca="false">IF(AND(AN21="加算対象",N21&lt;&gt;"処遇改善加算Ⅲ",N21&lt;&gt;"処遇改善加算Ⅳ", N21&lt;&gt;"", AU21&lt;&gt;"対象外"), 1,"")</f>
        <v>#N/A</v>
      </c>
      <c r="AW21" s="537" t="e">
        <f aca="false">IF(AND(AV21=1, OR(AG21=0,AG21=""),AN21="加算対象"),"AH列に色付け","")</f>
        <v>#N/A</v>
      </c>
      <c r="AX21" s="537" t="str">
        <f aca="false">IF(AND($AV21=1,$AW21="AH列に色付け",OR($AG21="",$AH21="")),"未入力",IF(AND($AV21=1,$AW21="",$AG21=""),"未入力","入力済"))</f>
        <v>入力済</v>
      </c>
      <c r="AY21" s="239" t="e">
        <f aca="false">IFERROR(VLOOKUP(K21,【参考】数式用!$AR$3:$AS$49, 2, FALSE), "")))</f>
        <v>#N/A</v>
      </c>
      <c r="AZ21" s="537" t="e">
        <f aca="false">IF(AND(AN21="加算対象",OR(N21="処遇改善加算Ⅰイ",N21="処遇改善加算Ⅰロ")),"AI列に色付け","")</f>
        <v>#N/A</v>
      </c>
      <c r="BA21" s="496" t="str">
        <f aca="false">IF(AND(OR(N21="処遇改善加算Ⅰイ",N21="処遇改善加算Ⅰロ"), AI21=""), "未入力","入力済")</f>
        <v>入力済</v>
      </c>
      <c r="BB21" s="239" t="e">
        <f aca="false">IFERROR(VLOOKUP(K21,【参考】数式用!$AX$3:$AY$56, 2, FALSE), "")))</f>
        <v>#N/A</v>
      </c>
      <c r="BC21" s="537" t="e">
        <f aca="false">IF(OR(COUNTIF(AE21:AH21,"*令和８年度特例要件を*")&gt;0,ISNUMBER(SEARCH("処遇改善加算Ⅰロ",N21)),ISNUMBER(SEARCH("処遇改善加算Ⅱロ",N21)),AN21="加算対象外"),"AJ列に色付け","")</f>
        <v>#N/A</v>
      </c>
      <c r="BD21" s="496" t="str">
        <f aca="false">IF(AND(COUNTIF(AE21:AH21,"*令和８年度特例要件を*")&gt;0,AJ21=""), "未入力","入力済")</f>
        <v>入力済</v>
      </c>
      <c r="BE21" s="496" t="e">
        <f aca="false">IF(AH21="*その他*","AJ列色消し",IF(OR(ISNUMBER(SEARCH("処遇改善加算Ⅰロ",N21)),ISNUMBER(SEARCH("処遇改善加算Ⅱロ",N21))),"",IF(AND(BC21="AJ列に色付け",AE21="○",AF21="○",AG21&gt;=1),"AJ列色消し","")))</f>
        <v>#N/A</v>
      </c>
      <c r="BF21" s="496" t="str">
        <f aca="false">IF(AND(N21="処遇改善加算",AE21="○"),"AJ列色消し","")</f>
        <v/>
      </c>
      <c r="BG21" s="496" t="e">
        <f aca="false">IF(OR(TRIM(BC21)="",BE21="AJ列色消し",BF21="AJ列色消し"),"","入力必要")</f>
        <v>#N/A</v>
      </c>
      <c r="BH21" s="496" t="e">
        <f aca="false">IF(AND(BE21="",BG21="入力必要"),IF(AJ21="","未入力","入力済"),"")</f>
        <v>#N/A</v>
      </c>
      <c r="BI21" s="496" t="str">
        <f aca="false">G21</f>
        <v/>
      </c>
      <c r="BM21" s="500" t="e">
        <f aca="false">VLOOKUP(K21,【参考】数式用!$A$2:$O$57,15,FALSE))</f>
        <v>#N/A</v>
      </c>
    </row>
    <row r="22" s="18" customFormat="true" ht="109.5" hidden="false" customHeight="true" outlineLevel="0" collapsed="false">
      <c r="A22" s="475" t="n">
        <v>11</v>
      </c>
      <c r="B22" s="476" t="str">
        <f aca="false">IF(基本情報入力シート!B50="","",基本情報入力シート!B50)</f>
        <v/>
      </c>
      <c r="C22" s="476"/>
      <c r="D22" s="476"/>
      <c r="E22" s="476"/>
      <c r="F22" s="476"/>
      <c r="G22" s="477" t="str">
        <f aca="false">IF(基本情報入力シート!L50="", "", 基本情報入力シート!L50)</f>
        <v/>
      </c>
      <c r="H22" s="477" t="str">
        <f aca="false">IF(基本情報入力シート!Q50="", "", 基本情報入力シート!Q50)</f>
        <v/>
      </c>
      <c r="I22" s="477" t="str">
        <f aca="false">IF(基本情報入力シート!V50="", "", 基本情報入力シート!V50)</f>
        <v/>
      </c>
      <c r="J22" s="477" t="str">
        <f aca="false">IF(基本情報入力シート!W50="", "", 基本情報入力シート!W50)</f>
        <v/>
      </c>
      <c r="K22" s="477" t="str">
        <f aca="false">IF(基本情報入力シート!Z50="", "", 基本情報入力シート!Z50)</f>
        <v/>
      </c>
      <c r="L22" s="478" t="str">
        <f aca="false">IF(基本情報入力シート!AF50=0, "",基本情報入力シート!AF50)</f>
        <v/>
      </c>
      <c r="M22" s="479" t="e">
        <f aca="false">IF(AND(基本情報入力シート!AG50="",基本情報入力シート!AG50=""), "", 基本情報入力シート!AG50)</f>
        <v>#N/A</v>
      </c>
      <c r="N22" s="480"/>
      <c r="O22" s="481" t="e">
        <f aca="false">IFERROR(VLOOKUP(K22,【参考】数式用!$A$2:$M$57,MATCH(N22,【参考】数式用!$G$3:$M$3,0)+6,0),"")))</f>
        <v>#N/A</v>
      </c>
      <c r="P22" s="482" t="s">
        <v>179</v>
      </c>
      <c r="Q22" s="483"/>
      <c r="R22" s="484" t="s">
        <v>180</v>
      </c>
      <c r="S22" s="483"/>
      <c r="T22" s="484" t="s">
        <v>268</v>
      </c>
      <c r="U22" s="483"/>
      <c r="V22" s="484" t="s">
        <v>180</v>
      </c>
      <c r="W22" s="483"/>
      <c r="X22" s="484" t="s">
        <v>181</v>
      </c>
      <c r="Y22" s="484" t="s">
        <v>269</v>
      </c>
      <c r="Z22" s="484" t="str">
        <f aca="false">IF(Q22&gt;=1,(U22*12+W22)-(Q22*12+S22)+1,"")</f>
        <v/>
      </c>
      <c r="AA22" s="485" t="s">
        <v>270</v>
      </c>
      <c r="AB22" s="486" t="str">
        <f aca="false">IFERROR(ROUNDDOWN(ROUND(L22*O22,0)*M22,0)*Z22,"")</f>
        <v/>
      </c>
      <c r="AC22" s="487" t="e">
        <f aca="false">IFERROR(ROUNDDOWN(ROUNDDOWN(ROUND(L22*VLOOKUP(K22,【参考】数式用!$A$2:$M$57,MATCH("処遇改善加算Ⅳ",【参考】数式用!$G$3:$M$3,0)+6,0),0)*M22,0)*Z22*0.5,0), "")),0),0),0))</f>
        <v>#N/A</v>
      </c>
      <c r="AD22" s="488"/>
      <c r="AE22" s="489"/>
      <c r="AF22" s="489"/>
      <c r="AG22" s="490"/>
      <c r="AH22" s="491"/>
      <c r="AI22" s="536"/>
      <c r="AJ22" s="492"/>
      <c r="AK22" s="493" t="e">
        <f aca="false">IF(AND(N22&lt;&gt;"", OR(U22&lt;&gt;9,W22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IF(AND(AN22="加算対象外",N22&lt;&gt;"",AE22="―",AJ22="―"),"このサービスについては、キャリアパス要件Ⅰ・Ⅱか令和８年度特例要件のどちらかの要件を満たしている必要があります",""))</f>
        <v>#N/A</v>
      </c>
      <c r="AL22" s="494" t="str">
        <f aca="false">IF(N22="","",IF(OR(AND(COUNTIF(AP22,"未入力")&gt;0,AD22=""),AND(COUNTBLANK(AP22)&gt;0,AE22=""),AND(COUNTIF(AN22:BD22,"AF列に色付け")&gt;0,AF22=""),AND(COUNTIF(AN22:BD22,"AG列に色付け")&gt;0,OR(AG22="",AG22=0)),AND(COUNTIF(AN22:BD22,"AH列に色付け")&gt;0,AH22=""),AND(COUNTIF(AN22:BD22,"AI列に色付け")&gt;0,AI22=""),AND(COUNTIF(AN22:BD22,"AJ列に色付け")&gt;0,AJ22="",NOT(OR(BE22="AJ列色消し",BF22="AJ列色消し")))),"！記入が必要な欄（オレンジ色のセル）に空欄があります。空欄を埋めてください。",""))</f>
        <v/>
      </c>
      <c r="AM22" s="495"/>
      <c r="AN22" s="537" t="e">
        <f aca="false">IFERROR(VLOOKUP(K22,【参考】数式用!$A$2:$N$57,14,FALSE),"")))</f>
        <v>#N/A</v>
      </c>
      <c r="AO22" s="537" t="str">
        <f aca="false">IF(AND(K22&lt;&gt;""),"N列に色付け","")</f>
        <v/>
      </c>
      <c r="AP22" s="538" t="e">
        <f aca="false">IF(AND(AC22&lt;&gt;0,AC22&lt;&gt;"",AN22="加算対象"),IF(AD22="○","入力済","未入力"),"")</f>
        <v>#N/A</v>
      </c>
      <c r="AQ22" s="538" t="str">
        <f aca="false">"キャリアパス要件Ⅰ・Ⅱ_"&amp;AN22</f>
        <v>キャリアパス要件Ⅰ・Ⅱ_</v>
      </c>
      <c r="AR22" s="239" t="str">
        <f aca="false">IF(AND(N22&lt;&gt;"", AE22=""), "未入力", "入力済")</f>
        <v>入力済</v>
      </c>
      <c r="AS22" s="537" t="e">
        <f aca="false">IF(AND(N22&lt;&gt;"", N22&lt;&gt;"処遇改善加算Ⅳ",AN22="加算対象"),"AF列に色付け","")</f>
        <v>#N/A</v>
      </c>
      <c r="AT22" s="239" t="str">
        <f aca="false">IF(AND(N22&lt;&gt;"", N22&lt;&gt;"処遇改善加算Ⅳ",N22&lt;&gt;"処遇改善加算", AF22=""), "未入力", "入力済")</f>
        <v>入力済</v>
      </c>
      <c r="AU22" s="239" t="str">
        <f aca="false">IF(OR(ISNUMBER(SEARCH("処遇改善加算Ⅰ",N22)),ISNUMBER(SEARCH("処遇改善加算Ⅱ",N22))),"対象","")</f>
        <v/>
      </c>
      <c r="AV22" s="239" t="e">
        <f aca="false">IF(AND(AN22="加算対象",N22&lt;&gt;"処遇改善加算Ⅲ",N22&lt;&gt;"処遇改善加算Ⅳ", N22&lt;&gt;"", AU22&lt;&gt;"対象外"), 1,"")</f>
        <v>#N/A</v>
      </c>
      <c r="AW22" s="537" t="e">
        <f aca="false">IF(AND(AV22=1, OR(AG22=0,AG22=""),AN22="加算対象"),"AH列に色付け","")</f>
        <v>#N/A</v>
      </c>
      <c r="AX22" s="537" t="str">
        <f aca="false">IF(AND($AV22=1,$AW22="AH列に色付け",OR($AG22="",$AH22="")),"未入力",IF(AND($AV22=1,$AW22="",$AG22=""),"未入力","入力済"))</f>
        <v>入力済</v>
      </c>
      <c r="AY22" s="239" t="e">
        <f aca="false">IFERROR(VLOOKUP(K22,【参考】数式用!$AR$3:$AS$49, 2, FALSE), "")))</f>
        <v>#N/A</v>
      </c>
      <c r="AZ22" s="537" t="e">
        <f aca="false">IF(AND(AN22="加算対象",OR(N22="処遇改善加算Ⅰイ",N22="処遇改善加算Ⅰロ")),"AI列に色付け","")</f>
        <v>#N/A</v>
      </c>
      <c r="BA22" s="496" t="str">
        <f aca="false">IF(AND(OR(N22="処遇改善加算Ⅰイ",N22="処遇改善加算Ⅰロ"), AI22=""), "未入力","入力済")</f>
        <v>入力済</v>
      </c>
      <c r="BB22" s="239" t="e">
        <f aca="false">IFERROR(VLOOKUP(K22,【参考】数式用!$AX$3:$AY$56, 2, FALSE), "")))</f>
        <v>#N/A</v>
      </c>
      <c r="BC22" s="537" t="e">
        <f aca="false">IF(OR(COUNTIF(AE22:AH22,"*令和８年度特例要件を*")&gt;0,ISNUMBER(SEARCH("処遇改善加算Ⅰロ",N22)),ISNUMBER(SEARCH("処遇改善加算Ⅱロ",N22)),AN22="加算対象外"),"AJ列に色付け","")</f>
        <v>#N/A</v>
      </c>
      <c r="BD22" s="496" t="str">
        <f aca="false">IF(AND(COUNTIF(AE22:AH22,"*令和８年度特例要件を*")&gt;0,AJ22=""), "未入力","入力済")</f>
        <v>入力済</v>
      </c>
      <c r="BE22" s="496" t="e">
        <f aca="false">IF(AH22="*その他*","AJ列色消し",IF(OR(ISNUMBER(SEARCH("処遇改善加算Ⅰロ",N22)),ISNUMBER(SEARCH("処遇改善加算Ⅱロ",N22))),"",IF(AND(BC22="AJ列に色付け",AE22="○",AF22="○",AG22&gt;=1),"AJ列色消し","")))</f>
        <v>#N/A</v>
      </c>
      <c r="BF22" s="496" t="str">
        <f aca="false">IF(AND(N22="処遇改善加算",AE22="○"),"AJ列色消し","")</f>
        <v/>
      </c>
      <c r="BG22" s="496" t="e">
        <f aca="false">IF(OR(TRIM(BC22)="",BE22="AJ列色消し",BF22="AJ列色消し"),"","入力必要")</f>
        <v>#N/A</v>
      </c>
      <c r="BH22" s="496" t="e">
        <f aca="false">IF(AND(BE22="",BG22="入力必要"),IF(AJ22="","未入力","入力済"),"")</f>
        <v>#N/A</v>
      </c>
      <c r="BI22" s="496" t="str">
        <f aca="false">G22</f>
        <v/>
      </c>
      <c r="BM22" s="500" t="e">
        <f aca="false">VLOOKUP(K22,【参考】数式用!$A$2:$O$57,15,FALSE))</f>
        <v>#N/A</v>
      </c>
    </row>
    <row r="23" s="18" customFormat="true" ht="109.5" hidden="false" customHeight="true" outlineLevel="0" collapsed="false">
      <c r="A23" s="475" t="n">
        <v>12</v>
      </c>
      <c r="B23" s="476" t="str">
        <f aca="false">IF(基本情報入力シート!B51="","",基本情報入力シート!B51)</f>
        <v/>
      </c>
      <c r="C23" s="476"/>
      <c r="D23" s="476"/>
      <c r="E23" s="476"/>
      <c r="F23" s="476"/>
      <c r="G23" s="477" t="str">
        <f aca="false">IF(基本情報入力シート!L51="", "", 基本情報入力シート!L51)</f>
        <v/>
      </c>
      <c r="H23" s="477" t="str">
        <f aca="false">IF(基本情報入力シート!Q51="", "", 基本情報入力シート!Q51)</f>
        <v/>
      </c>
      <c r="I23" s="477" t="str">
        <f aca="false">IF(基本情報入力シート!V51="", "", 基本情報入力シート!V51)</f>
        <v/>
      </c>
      <c r="J23" s="477" t="str">
        <f aca="false">IF(基本情報入力シート!W51="", "", 基本情報入力シート!W51)</f>
        <v/>
      </c>
      <c r="K23" s="477" t="str">
        <f aca="false">IF(基本情報入力シート!Z51="", "", 基本情報入力シート!Z51)</f>
        <v/>
      </c>
      <c r="L23" s="478" t="str">
        <f aca="false">IF(基本情報入力シート!AF51=0, "",基本情報入力シート!AF51)</f>
        <v/>
      </c>
      <c r="M23" s="479" t="e">
        <f aca="false">IF(AND(基本情報入力シート!AG51="",基本情報入力シート!AG51=""), "", 基本情報入力シート!AG51)</f>
        <v>#N/A</v>
      </c>
      <c r="N23" s="480"/>
      <c r="O23" s="481" t="e">
        <f aca="false">IFERROR(VLOOKUP(K23,【参考】数式用!$A$2:$M$57,MATCH(N23,【参考】数式用!$G$3:$M$3,0)+6,0),"")))</f>
        <v>#N/A</v>
      </c>
      <c r="P23" s="482" t="s">
        <v>179</v>
      </c>
      <c r="Q23" s="483"/>
      <c r="R23" s="484" t="s">
        <v>180</v>
      </c>
      <c r="S23" s="483"/>
      <c r="T23" s="484" t="s">
        <v>268</v>
      </c>
      <c r="U23" s="483"/>
      <c r="V23" s="484" t="s">
        <v>180</v>
      </c>
      <c r="W23" s="483"/>
      <c r="X23" s="484" t="s">
        <v>181</v>
      </c>
      <c r="Y23" s="484" t="s">
        <v>269</v>
      </c>
      <c r="Z23" s="484" t="str">
        <f aca="false">IF(Q23&gt;=1,(U23*12+W23)-(Q23*12+S23)+1,"")</f>
        <v/>
      </c>
      <c r="AA23" s="485" t="s">
        <v>270</v>
      </c>
      <c r="AB23" s="486" t="str">
        <f aca="false">IFERROR(ROUNDDOWN(ROUND(L23*O23,0)*M23,0)*Z23,"")</f>
        <v/>
      </c>
      <c r="AC23" s="487" t="e">
        <f aca="false">IFERROR(ROUNDDOWN(ROUNDDOWN(ROUND(L23*VLOOKUP(K23,【参考】数式用!$A$2:$M$57,MATCH("処遇改善加算Ⅳ",【参考】数式用!$G$3:$M$3,0)+6,0),0)*M23,0)*Z23*0.5,0), "")),0),0),0))</f>
        <v>#N/A</v>
      </c>
      <c r="AD23" s="488"/>
      <c r="AE23" s="489"/>
      <c r="AF23" s="489"/>
      <c r="AG23" s="490"/>
      <c r="AH23" s="491"/>
      <c r="AI23" s="536"/>
      <c r="AJ23" s="492"/>
      <c r="AK23" s="493" t="e">
        <f aca="false">IF(AND(N23&lt;&gt;"", OR(U23&lt;&gt;9,W23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IF(AND(AN23="加算対象外",N23&lt;&gt;"",AE23="―",AJ23="―"),"このサービスについては、キャリアパス要件Ⅰ・Ⅱか令和８年度特例要件のどちらかの要件を満たしている必要があります",""))</f>
        <v>#N/A</v>
      </c>
      <c r="AL23" s="494" t="str">
        <f aca="false">IF(N23="","",IF(OR(AND(COUNTIF(AP23,"未入力")&gt;0,AD23=""),AND(COUNTBLANK(AP23)&gt;0,AE23=""),AND(COUNTIF(AN23:BD23,"AF列に色付け")&gt;0,AF23=""),AND(COUNTIF(AN23:BD23,"AG列に色付け")&gt;0,OR(AG23="",AG23=0)),AND(COUNTIF(AN23:BD23,"AH列に色付け")&gt;0,AH23=""),AND(COUNTIF(AN23:BD23,"AI列に色付け")&gt;0,AI23=""),AND(COUNTIF(AN23:BD23,"AJ列に色付け")&gt;0,AJ23="",NOT(OR(BE23="AJ列色消し",BF23="AJ列色消し")))),"！記入が必要な欄（オレンジ色のセル）に空欄があります。空欄を埋めてください。",""))</f>
        <v/>
      </c>
      <c r="AM23" s="495"/>
      <c r="AN23" s="537" t="e">
        <f aca="false">IFERROR(VLOOKUP(K23,【参考】数式用!$A$2:$N$57,14,FALSE),"")))</f>
        <v>#N/A</v>
      </c>
      <c r="AO23" s="537" t="str">
        <f aca="false">IF(AND(K23&lt;&gt;""),"N列に色付け","")</f>
        <v/>
      </c>
      <c r="AP23" s="538" t="e">
        <f aca="false">IF(AND(AC23&lt;&gt;0,AC23&lt;&gt;"",AN23="加算対象"),IF(AD23="○","入力済","未入力"),"")</f>
        <v>#N/A</v>
      </c>
      <c r="AQ23" s="538" t="str">
        <f aca="false">"キャリアパス要件Ⅰ・Ⅱ_"&amp;AN23</f>
        <v>キャリアパス要件Ⅰ・Ⅱ_</v>
      </c>
      <c r="AR23" s="239" t="str">
        <f aca="false">IF(AND(N23&lt;&gt;"", AE23=""), "未入力", "入力済")</f>
        <v>入力済</v>
      </c>
      <c r="AS23" s="537" t="e">
        <f aca="false">IF(AND(N23&lt;&gt;"", N23&lt;&gt;"処遇改善加算Ⅳ",AN23="加算対象"),"AF列に色付け","")</f>
        <v>#N/A</v>
      </c>
      <c r="AT23" s="239" t="str">
        <f aca="false">IF(AND(N23&lt;&gt;"", N23&lt;&gt;"処遇改善加算Ⅳ",N23&lt;&gt;"処遇改善加算", AF23=""), "未入力", "入力済")</f>
        <v>入力済</v>
      </c>
      <c r="AU23" s="239" t="str">
        <f aca="false">IF(OR(ISNUMBER(SEARCH("処遇改善加算Ⅰ",N23)),ISNUMBER(SEARCH("処遇改善加算Ⅱ",N23))),"対象","")</f>
        <v/>
      </c>
      <c r="AV23" s="239" t="e">
        <f aca="false">IF(AND(AN23="加算対象",N23&lt;&gt;"処遇改善加算Ⅲ",N23&lt;&gt;"処遇改善加算Ⅳ", N23&lt;&gt;"", AU23&lt;&gt;"対象外"), 1,"")</f>
        <v>#N/A</v>
      </c>
      <c r="AW23" s="537" t="e">
        <f aca="false">IF(AND(AV23=1, OR(AG23=0,AG23=""),AN23="加算対象"),"AH列に色付け","")</f>
        <v>#N/A</v>
      </c>
      <c r="AX23" s="537" t="str">
        <f aca="false">IF(AND($AV23=1,$AW23="AH列に色付け",OR($AG23="",$AH23="")),"未入力",IF(AND($AV23=1,$AW23="",$AG23=""),"未入力","入力済"))</f>
        <v>入力済</v>
      </c>
      <c r="AY23" s="239" t="e">
        <f aca="false">IFERROR(VLOOKUP(K23,【参考】数式用!$AR$3:$AS$49, 2, FALSE), "")))</f>
        <v>#N/A</v>
      </c>
      <c r="AZ23" s="537" t="e">
        <f aca="false">IF(AND(AN23="加算対象",OR(N23="処遇改善加算Ⅰイ",N23="処遇改善加算Ⅰロ")),"AI列に色付け","")</f>
        <v>#N/A</v>
      </c>
      <c r="BA23" s="496" t="str">
        <f aca="false">IF(AND(OR(N23="処遇改善加算Ⅰイ",N23="処遇改善加算Ⅰロ"), AI23=""), "未入力","入力済")</f>
        <v>入力済</v>
      </c>
      <c r="BB23" s="239" t="e">
        <f aca="false">IFERROR(VLOOKUP(K23,【参考】数式用!$AX$3:$AY$56, 2, FALSE), "")))</f>
        <v>#N/A</v>
      </c>
      <c r="BC23" s="537" t="e">
        <f aca="false">IF(OR(COUNTIF(AE23:AH23,"*令和８年度特例要件を*")&gt;0,ISNUMBER(SEARCH("処遇改善加算Ⅰロ",N23)),ISNUMBER(SEARCH("処遇改善加算Ⅱロ",N23)),AN23="加算対象外"),"AJ列に色付け","")</f>
        <v>#N/A</v>
      </c>
      <c r="BD23" s="496" t="str">
        <f aca="false">IF(AND(COUNTIF(AE23:AH23,"*令和８年度特例要件を*")&gt;0,AJ23=""), "未入力","入力済")</f>
        <v>入力済</v>
      </c>
      <c r="BE23" s="496" t="e">
        <f aca="false">IF(AH23="*その他*","AJ列色消し",IF(OR(ISNUMBER(SEARCH("処遇改善加算Ⅰロ",N23)),ISNUMBER(SEARCH("処遇改善加算Ⅱロ",N23))),"",IF(AND(BC23="AJ列に色付け",AE23="○",AF23="○",AG23&gt;=1),"AJ列色消し","")))</f>
        <v>#N/A</v>
      </c>
      <c r="BF23" s="496" t="str">
        <f aca="false">IF(AND(N23="処遇改善加算",AE23="○"),"AJ列色消し","")</f>
        <v/>
      </c>
      <c r="BG23" s="496" t="e">
        <f aca="false">IF(OR(TRIM(BC23)="",BE23="AJ列色消し",BF23="AJ列色消し"),"","入力必要")</f>
        <v>#N/A</v>
      </c>
      <c r="BH23" s="496" t="e">
        <f aca="false">IF(AND(BE23="",BG23="入力必要"),IF(AJ23="","未入力","入力済"),"")</f>
        <v>#N/A</v>
      </c>
      <c r="BI23" s="496" t="str">
        <f aca="false">G23</f>
        <v/>
      </c>
      <c r="BM23" s="500" t="e">
        <f aca="false">VLOOKUP(K23,【参考】数式用!$A$2:$O$57,15,FALSE))</f>
        <v>#N/A</v>
      </c>
    </row>
    <row r="24" s="18" customFormat="true" ht="109.5" hidden="false" customHeight="true" outlineLevel="0" collapsed="false">
      <c r="A24" s="475" t="n">
        <v>13</v>
      </c>
      <c r="B24" s="476" t="str">
        <f aca="false">IF(基本情報入力シート!B52="","",基本情報入力シート!B52)</f>
        <v/>
      </c>
      <c r="C24" s="476"/>
      <c r="D24" s="476"/>
      <c r="E24" s="476"/>
      <c r="F24" s="476"/>
      <c r="G24" s="477" t="str">
        <f aca="false">IF(基本情報入力シート!L52="", "", 基本情報入力シート!L52)</f>
        <v/>
      </c>
      <c r="H24" s="477" t="str">
        <f aca="false">IF(基本情報入力シート!Q52="", "", 基本情報入力シート!Q52)</f>
        <v/>
      </c>
      <c r="I24" s="477" t="str">
        <f aca="false">IF(基本情報入力シート!V52="", "", 基本情報入力シート!V52)</f>
        <v/>
      </c>
      <c r="J24" s="477" t="str">
        <f aca="false">IF(基本情報入力シート!W52="", "", 基本情報入力シート!W52)</f>
        <v/>
      </c>
      <c r="K24" s="477" t="str">
        <f aca="false">IF(基本情報入力シート!Z52="", "", 基本情報入力シート!Z52)</f>
        <v/>
      </c>
      <c r="L24" s="478" t="str">
        <f aca="false">IF(基本情報入力シート!AF52=0, "",基本情報入力シート!AF52)</f>
        <v/>
      </c>
      <c r="M24" s="479" t="e">
        <f aca="false">IF(AND(基本情報入力シート!AG52="",基本情報入力シート!AG52=""), "", 基本情報入力シート!AG52)</f>
        <v>#N/A</v>
      </c>
      <c r="N24" s="480"/>
      <c r="O24" s="481" t="e">
        <f aca="false">IFERROR(VLOOKUP(K24,【参考】数式用!$A$2:$M$57,MATCH(N24,【参考】数式用!$G$3:$M$3,0)+6,0),"")))</f>
        <v>#N/A</v>
      </c>
      <c r="P24" s="482" t="s">
        <v>179</v>
      </c>
      <c r="Q24" s="483"/>
      <c r="R24" s="484" t="s">
        <v>180</v>
      </c>
      <c r="S24" s="483"/>
      <c r="T24" s="484" t="s">
        <v>268</v>
      </c>
      <c r="U24" s="483"/>
      <c r="V24" s="484" t="s">
        <v>180</v>
      </c>
      <c r="W24" s="483"/>
      <c r="X24" s="484" t="s">
        <v>181</v>
      </c>
      <c r="Y24" s="484" t="s">
        <v>269</v>
      </c>
      <c r="Z24" s="484" t="str">
        <f aca="false">IF(Q24&gt;=1,(U24*12+W24)-(Q24*12+S24)+1,"")</f>
        <v/>
      </c>
      <c r="AA24" s="485" t="s">
        <v>270</v>
      </c>
      <c r="AB24" s="486" t="str">
        <f aca="false">IFERROR(ROUNDDOWN(ROUND(L24*O24,0)*M24,0)*Z24,"")</f>
        <v/>
      </c>
      <c r="AC24" s="487" t="e">
        <f aca="false">IFERROR(ROUNDDOWN(ROUNDDOWN(ROUND(L24*VLOOKUP(K24,【参考】数式用!$A$2:$M$57,MATCH("処遇改善加算Ⅳ",【参考】数式用!$G$3:$M$3,0)+6,0),0)*M24,0)*Z24*0.5,0), "")),0),0),0))</f>
        <v>#N/A</v>
      </c>
      <c r="AD24" s="488"/>
      <c r="AE24" s="489"/>
      <c r="AF24" s="489"/>
      <c r="AG24" s="490"/>
      <c r="AH24" s="491"/>
      <c r="AI24" s="536"/>
      <c r="AJ24" s="492"/>
      <c r="AK24" s="493" t="e">
        <f aca="false">IF(AND(N24&lt;&gt;"", OR(U24&lt;&gt;9,W24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IF(AND(AN24="加算対象外",N24&lt;&gt;"",AE24="―",AJ24="―"),"このサービスについては、キャリアパス要件Ⅰ・Ⅱか令和８年度特例要件のどちらかの要件を満たしている必要があります",""))</f>
        <v>#N/A</v>
      </c>
      <c r="AL24" s="494" t="str">
        <f aca="false">IF(N24="","",IF(OR(AND(COUNTIF(AP24,"未入力")&gt;0,AD24=""),AND(COUNTBLANK(AP24)&gt;0,AE24=""),AND(COUNTIF(AN24:BD24,"AF列に色付け")&gt;0,AF24=""),AND(COUNTIF(AN24:BD24,"AG列に色付け")&gt;0,OR(AG24="",AG24=0)),AND(COUNTIF(AN24:BD24,"AH列に色付け")&gt;0,AH24=""),AND(COUNTIF(AN24:BD24,"AI列に色付け")&gt;0,AI24=""),AND(COUNTIF(AN24:BD24,"AJ列に色付け")&gt;0,AJ24="",NOT(OR(BE24="AJ列色消し",BF24="AJ列色消し")))),"！記入が必要な欄（オレンジ色のセル）に空欄があります。空欄を埋めてください。",""))</f>
        <v/>
      </c>
      <c r="AM24" s="495"/>
      <c r="AN24" s="537" t="e">
        <f aca="false">IFERROR(VLOOKUP(K24,【参考】数式用!$A$2:$N$57,14,FALSE),"")))</f>
        <v>#N/A</v>
      </c>
      <c r="AO24" s="537" t="str">
        <f aca="false">IF(AND(K24&lt;&gt;""),"N列に色付け","")</f>
        <v/>
      </c>
      <c r="AP24" s="538" t="e">
        <f aca="false">IF(AND(AC24&lt;&gt;0,AC24&lt;&gt;"",AN24="加算対象"),IF(AD24="○","入力済","未入力"),"")</f>
        <v>#N/A</v>
      </c>
      <c r="AQ24" s="538" t="str">
        <f aca="false">"キャリアパス要件Ⅰ・Ⅱ_"&amp;AN24</f>
        <v>キャリアパス要件Ⅰ・Ⅱ_</v>
      </c>
      <c r="AR24" s="239" t="str">
        <f aca="false">IF(AND(N24&lt;&gt;"", AE24=""), "未入力", "入力済")</f>
        <v>入力済</v>
      </c>
      <c r="AS24" s="537" t="e">
        <f aca="false">IF(AND(N24&lt;&gt;"", N24&lt;&gt;"処遇改善加算Ⅳ",AN24="加算対象"),"AF列に色付け","")</f>
        <v>#N/A</v>
      </c>
      <c r="AT24" s="239" t="str">
        <f aca="false">IF(AND(N24&lt;&gt;"", N24&lt;&gt;"処遇改善加算Ⅳ",N24&lt;&gt;"処遇改善加算", AF24=""), "未入力", "入力済")</f>
        <v>入力済</v>
      </c>
      <c r="AU24" s="239" t="str">
        <f aca="false">IF(OR(ISNUMBER(SEARCH("処遇改善加算Ⅰ",N24)),ISNUMBER(SEARCH("処遇改善加算Ⅱ",N24))),"対象","")</f>
        <v/>
      </c>
      <c r="AV24" s="239" t="e">
        <f aca="false">IF(AND(AN24="加算対象",N24&lt;&gt;"処遇改善加算Ⅲ",N24&lt;&gt;"処遇改善加算Ⅳ", N24&lt;&gt;"", AU24&lt;&gt;"対象外"), 1,"")</f>
        <v>#N/A</v>
      </c>
      <c r="AW24" s="537" t="e">
        <f aca="false">IF(AND(AV24=1, OR(AG24=0,AG24=""),AN24="加算対象"),"AH列に色付け","")</f>
        <v>#N/A</v>
      </c>
      <c r="AX24" s="537" t="str">
        <f aca="false">IF(AND($AV24=1,$AW24="AH列に色付け",OR($AG24="",$AH24="")),"未入力",IF(AND($AV24=1,$AW24="",$AG24=""),"未入力","入力済"))</f>
        <v>入力済</v>
      </c>
      <c r="AY24" s="239" t="e">
        <f aca="false">IFERROR(VLOOKUP(K24,【参考】数式用!$AR$3:$AS$49, 2, FALSE), "")))</f>
        <v>#N/A</v>
      </c>
      <c r="AZ24" s="537" t="e">
        <f aca="false">IF(AND(AN24="加算対象",OR(N24="処遇改善加算Ⅰイ",N24="処遇改善加算Ⅰロ")),"AI列に色付け","")</f>
        <v>#N/A</v>
      </c>
      <c r="BA24" s="496" t="str">
        <f aca="false">IF(AND(OR(N24="処遇改善加算Ⅰイ",N24="処遇改善加算Ⅰロ"), AI24=""), "未入力","入力済")</f>
        <v>入力済</v>
      </c>
      <c r="BB24" s="239" t="e">
        <f aca="false">IFERROR(VLOOKUP(K24,【参考】数式用!$AX$3:$AY$56, 2, FALSE), "")))</f>
        <v>#N/A</v>
      </c>
      <c r="BC24" s="537" t="e">
        <f aca="false">IF(OR(COUNTIF(AE24:AH24,"*令和８年度特例要件を*")&gt;0,ISNUMBER(SEARCH("処遇改善加算Ⅰロ",N24)),ISNUMBER(SEARCH("処遇改善加算Ⅱロ",N24)),AN24="加算対象外"),"AJ列に色付け","")</f>
        <v>#N/A</v>
      </c>
      <c r="BD24" s="496" t="str">
        <f aca="false">IF(AND(COUNTIF(AE24:AH24,"*令和８年度特例要件を*")&gt;0,AJ24=""), "未入力","入力済")</f>
        <v>入力済</v>
      </c>
      <c r="BE24" s="496" t="e">
        <f aca="false">IF(AH24="*その他*","AJ列色消し",IF(OR(ISNUMBER(SEARCH("処遇改善加算Ⅰロ",N24)),ISNUMBER(SEARCH("処遇改善加算Ⅱロ",N24))),"",IF(AND(BC24="AJ列に色付け",AE24="○",AF24="○",AG24&gt;=1),"AJ列色消し","")))</f>
        <v>#N/A</v>
      </c>
      <c r="BF24" s="496" t="str">
        <f aca="false">IF(AND(N24="処遇改善加算",AE24="○"),"AJ列色消し","")</f>
        <v/>
      </c>
      <c r="BG24" s="496" t="e">
        <f aca="false">IF(OR(TRIM(BC24)="",BE24="AJ列色消し",BF24="AJ列色消し"),"","入力必要")</f>
        <v>#N/A</v>
      </c>
      <c r="BH24" s="496" t="e">
        <f aca="false">IF(AND(BE24="",BG24="入力必要"),IF(AJ24="","未入力","入力済"),"")</f>
        <v>#N/A</v>
      </c>
      <c r="BI24" s="496" t="str">
        <f aca="false">G24</f>
        <v/>
      </c>
      <c r="BM24" s="500" t="e">
        <f aca="false">VLOOKUP(K24,【参考】数式用!$A$2:$O$57,15,FALSE))</f>
        <v>#N/A</v>
      </c>
    </row>
    <row r="25" s="18" customFormat="true" ht="109.5" hidden="false" customHeight="true" outlineLevel="0" collapsed="false">
      <c r="A25" s="475" t="n">
        <v>14</v>
      </c>
      <c r="B25" s="476" t="str">
        <f aca="false">IF(基本情報入力シート!B53="","",基本情報入力シート!B53)</f>
        <v/>
      </c>
      <c r="C25" s="476"/>
      <c r="D25" s="476"/>
      <c r="E25" s="476"/>
      <c r="F25" s="476"/>
      <c r="G25" s="477" t="str">
        <f aca="false">IF(基本情報入力シート!L53="", "", 基本情報入力シート!L53)</f>
        <v/>
      </c>
      <c r="H25" s="477" t="str">
        <f aca="false">IF(基本情報入力シート!Q53="", "", 基本情報入力シート!Q53)</f>
        <v/>
      </c>
      <c r="I25" s="477" t="str">
        <f aca="false">IF(基本情報入力シート!V53="", "", 基本情報入力シート!V53)</f>
        <v/>
      </c>
      <c r="J25" s="477" t="str">
        <f aca="false">IF(基本情報入力シート!W53="", "", 基本情報入力シート!W53)</f>
        <v/>
      </c>
      <c r="K25" s="477" t="str">
        <f aca="false">IF(基本情報入力シート!Z53="", "", 基本情報入力シート!Z53)</f>
        <v/>
      </c>
      <c r="L25" s="478" t="str">
        <f aca="false">IF(基本情報入力シート!AF53=0, "",基本情報入力シート!AF53)</f>
        <v/>
      </c>
      <c r="M25" s="479" t="e">
        <f aca="false">IF(AND(基本情報入力シート!AG53="",基本情報入力シート!AG53=""), "", 基本情報入力シート!AG53)</f>
        <v>#N/A</v>
      </c>
      <c r="N25" s="480"/>
      <c r="O25" s="481" t="e">
        <f aca="false">IFERROR(VLOOKUP(K25,【参考】数式用!$A$2:$M$57,MATCH(N25,【参考】数式用!$G$3:$M$3,0)+6,0),"")))</f>
        <v>#N/A</v>
      </c>
      <c r="P25" s="482" t="s">
        <v>179</v>
      </c>
      <c r="Q25" s="483"/>
      <c r="R25" s="484" t="s">
        <v>180</v>
      </c>
      <c r="S25" s="483"/>
      <c r="T25" s="484" t="s">
        <v>268</v>
      </c>
      <c r="U25" s="483"/>
      <c r="V25" s="484" t="s">
        <v>180</v>
      </c>
      <c r="W25" s="483"/>
      <c r="X25" s="484" t="s">
        <v>181</v>
      </c>
      <c r="Y25" s="484" t="s">
        <v>269</v>
      </c>
      <c r="Z25" s="484" t="str">
        <f aca="false">IF(Q25&gt;=1,(U25*12+W25)-(Q25*12+S25)+1,"")</f>
        <v/>
      </c>
      <c r="AA25" s="485" t="s">
        <v>270</v>
      </c>
      <c r="AB25" s="486" t="str">
        <f aca="false">IFERROR(ROUNDDOWN(ROUND(L25*O25,0)*M25,0)*Z25,"")</f>
        <v/>
      </c>
      <c r="AC25" s="487" t="e">
        <f aca="false">IFERROR(ROUNDDOWN(ROUNDDOWN(ROUND(L25*VLOOKUP(K25,【参考】数式用!$A$2:$M$57,MATCH("処遇改善加算Ⅳ",【参考】数式用!$G$3:$M$3,0)+6,0),0)*M25,0)*Z25*0.5,0), "")),0),0),0))</f>
        <v>#N/A</v>
      </c>
      <c r="AD25" s="488"/>
      <c r="AE25" s="489"/>
      <c r="AF25" s="489"/>
      <c r="AG25" s="490"/>
      <c r="AH25" s="491"/>
      <c r="AI25" s="536"/>
      <c r="AJ25" s="492"/>
      <c r="AK25" s="493" t="e">
        <f aca="false">IF(AND(N25&lt;&gt;"", OR(U25&lt;&gt;9,W25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IF(AND(AN25="加算対象外",N25&lt;&gt;"",AE25="―",AJ25="―"),"このサービスについては、キャリアパス要件Ⅰ・Ⅱか令和８年度特例要件のどちらかの要件を満たしている必要があります",""))</f>
        <v>#N/A</v>
      </c>
      <c r="AL25" s="494" t="str">
        <f aca="false">IF(N25="","",IF(OR(AND(COUNTIF(AP25,"未入力")&gt;0,AD25=""),AND(COUNTBLANK(AP25)&gt;0,AE25=""),AND(COUNTIF(AN25:BD25,"AF列に色付け")&gt;0,AF25=""),AND(COUNTIF(AN25:BD25,"AG列に色付け")&gt;0,OR(AG25="",AG25=0)),AND(COUNTIF(AN25:BD25,"AH列に色付け")&gt;0,AH25=""),AND(COUNTIF(AN25:BD25,"AI列に色付け")&gt;0,AI25=""),AND(COUNTIF(AN25:BD25,"AJ列に色付け")&gt;0,AJ25="",NOT(OR(BE25="AJ列色消し",BF25="AJ列色消し")))),"！記入が必要な欄（オレンジ色のセル）に空欄があります。空欄を埋めてください。",""))</f>
        <v/>
      </c>
      <c r="AM25" s="495"/>
      <c r="AN25" s="537" t="e">
        <f aca="false">IFERROR(VLOOKUP(K25,【参考】数式用!$A$2:$N$57,14,FALSE),"")))</f>
        <v>#N/A</v>
      </c>
      <c r="AO25" s="537" t="str">
        <f aca="false">IF(AND(K25&lt;&gt;""),"N列に色付け","")</f>
        <v/>
      </c>
      <c r="AP25" s="538" t="e">
        <f aca="false">IF(AND(AC25&lt;&gt;0,AC25&lt;&gt;"",AN25="加算対象"),IF(AD25="○","入力済","未入力"),"")</f>
        <v>#N/A</v>
      </c>
      <c r="AQ25" s="538" t="str">
        <f aca="false">"キャリアパス要件Ⅰ・Ⅱ_"&amp;AN25</f>
        <v>キャリアパス要件Ⅰ・Ⅱ_</v>
      </c>
      <c r="AR25" s="239" t="str">
        <f aca="false">IF(AND(N25&lt;&gt;"", AE25=""), "未入力", "入力済")</f>
        <v>入力済</v>
      </c>
      <c r="AS25" s="537" t="e">
        <f aca="false">IF(AND(N25&lt;&gt;"", N25&lt;&gt;"処遇改善加算Ⅳ",AN25="加算対象"),"AF列に色付け","")</f>
        <v>#N/A</v>
      </c>
      <c r="AT25" s="239" t="str">
        <f aca="false">IF(AND(N25&lt;&gt;"", N25&lt;&gt;"処遇改善加算Ⅳ",N25&lt;&gt;"処遇改善加算", AF25=""), "未入力", "入力済")</f>
        <v>入力済</v>
      </c>
      <c r="AU25" s="239" t="str">
        <f aca="false">IF(OR(ISNUMBER(SEARCH("処遇改善加算Ⅰ",N25)),ISNUMBER(SEARCH("処遇改善加算Ⅱ",N25))),"対象","")</f>
        <v/>
      </c>
      <c r="AV25" s="239" t="e">
        <f aca="false">IF(AND(AN25="加算対象",N25&lt;&gt;"処遇改善加算Ⅲ",N25&lt;&gt;"処遇改善加算Ⅳ", N25&lt;&gt;"", AU25&lt;&gt;"対象外"), 1,"")</f>
        <v>#N/A</v>
      </c>
      <c r="AW25" s="537" t="e">
        <f aca="false">IF(AND(AV25=1, OR(AG25=0,AG25=""),AN25="加算対象"),"AH列に色付け","")</f>
        <v>#N/A</v>
      </c>
      <c r="AX25" s="537" t="str">
        <f aca="false">IF(AND($AV25=1,$AW25="AH列に色付け",OR($AG25="",$AH25="")),"未入力",IF(AND($AV25=1,$AW25="",$AG25=""),"未入力","入力済"))</f>
        <v>入力済</v>
      </c>
      <c r="AY25" s="239" t="e">
        <f aca="false">IFERROR(VLOOKUP(K25,【参考】数式用!$AR$3:$AS$49, 2, FALSE), "")))</f>
        <v>#N/A</v>
      </c>
      <c r="AZ25" s="537" t="e">
        <f aca="false">IF(AND(AN25="加算対象",OR(N25="処遇改善加算Ⅰイ",N25="処遇改善加算Ⅰロ")),"AI列に色付け","")</f>
        <v>#N/A</v>
      </c>
      <c r="BA25" s="496" t="str">
        <f aca="false">IF(AND(OR(N25="処遇改善加算Ⅰイ",N25="処遇改善加算Ⅰロ"), AI25=""), "未入力","入力済")</f>
        <v>入力済</v>
      </c>
      <c r="BB25" s="239" t="e">
        <f aca="false">IFERROR(VLOOKUP(K25,【参考】数式用!$AX$3:$AY$56, 2, FALSE), "")))</f>
        <v>#N/A</v>
      </c>
      <c r="BC25" s="537" t="e">
        <f aca="false">IF(OR(COUNTIF(AE25:AH25,"*令和８年度特例要件を*")&gt;0,ISNUMBER(SEARCH("処遇改善加算Ⅰロ",N25)),ISNUMBER(SEARCH("処遇改善加算Ⅱロ",N25)),AN25="加算対象外"),"AJ列に色付け","")</f>
        <v>#N/A</v>
      </c>
      <c r="BD25" s="496" t="str">
        <f aca="false">IF(AND(COUNTIF(AE25:AH25,"*令和８年度特例要件を*")&gt;0,AJ25=""), "未入力","入力済")</f>
        <v>入力済</v>
      </c>
      <c r="BE25" s="496" t="e">
        <f aca="false">IF(AH25="*その他*","AJ列色消し",IF(OR(ISNUMBER(SEARCH("処遇改善加算Ⅰロ",N25)),ISNUMBER(SEARCH("処遇改善加算Ⅱロ",N25))),"",IF(AND(BC25="AJ列に色付け",AE25="○",AF25="○",AG25&gt;=1),"AJ列色消し","")))</f>
        <v>#N/A</v>
      </c>
      <c r="BF25" s="496" t="str">
        <f aca="false">IF(AND(N25="処遇改善加算",AE25="○"),"AJ列色消し","")</f>
        <v/>
      </c>
      <c r="BG25" s="496" t="e">
        <f aca="false">IF(OR(TRIM(BC25)="",BE25="AJ列色消し",BF25="AJ列色消し"),"","入力必要")</f>
        <v>#N/A</v>
      </c>
      <c r="BH25" s="496" t="e">
        <f aca="false">IF(AND(BE25="",BG25="入力必要"),IF(AJ25="","未入力","入力済"),"")</f>
        <v>#N/A</v>
      </c>
      <c r="BI25" s="496" t="str">
        <f aca="false">G25</f>
        <v/>
      </c>
      <c r="BM25" s="500" t="e">
        <f aca="false">VLOOKUP(K25,【参考】数式用!$A$2:$O$57,15,FALSE))</f>
        <v>#N/A</v>
      </c>
    </row>
    <row r="26" s="18" customFormat="true" ht="109.5" hidden="false" customHeight="true" outlineLevel="0" collapsed="false">
      <c r="A26" s="475" t="n">
        <v>15</v>
      </c>
      <c r="B26" s="476" t="str">
        <f aca="false">IF(基本情報入力シート!B54="","",基本情報入力シート!B54)</f>
        <v/>
      </c>
      <c r="C26" s="476"/>
      <c r="D26" s="476"/>
      <c r="E26" s="476"/>
      <c r="F26" s="476"/>
      <c r="G26" s="477" t="str">
        <f aca="false">IF(基本情報入力シート!L54="", "", 基本情報入力シート!L54)</f>
        <v/>
      </c>
      <c r="H26" s="477" t="str">
        <f aca="false">IF(基本情報入力シート!Q54="", "", 基本情報入力シート!Q54)</f>
        <v/>
      </c>
      <c r="I26" s="477" t="str">
        <f aca="false">IF(基本情報入力シート!V54="", "", 基本情報入力シート!V54)</f>
        <v/>
      </c>
      <c r="J26" s="477" t="str">
        <f aca="false">IF(基本情報入力シート!W54="", "", 基本情報入力シート!W54)</f>
        <v/>
      </c>
      <c r="K26" s="477" t="str">
        <f aca="false">IF(基本情報入力シート!Z54="", "", 基本情報入力シート!Z54)</f>
        <v/>
      </c>
      <c r="L26" s="478" t="str">
        <f aca="false">IF(基本情報入力シート!AF54=0, "",基本情報入力シート!AF54)</f>
        <v/>
      </c>
      <c r="M26" s="479" t="e">
        <f aca="false">IF(AND(基本情報入力シート!AG54="",基本情報入力シート!AG54=""), "", 基本情報入力シート!AG54)</f>
        <v>#N/A</v>
      </c>
      <c r="N26" s="480"/>
      <c r="O26" s="481" t="e">
        <f aca="false">IFERROR(VLOOKUP(K26,【参考】数式用!$A$2:$M$57,MATCH(N26,【参考】数式用!$G$3:$M$3,0)+6,0),"")))</f>
        <v>#N/A</v>
      </c>
      <c r="P26" s="482" t="s">
        <v>179</v>
      </c>
      <c r="Q26" s="483"/>
      <c r="R26" s="484" t="s">
        <v>180</v>
      </c>
      <c r="S26" s="483"/>
      <c r="T26" s="484" t="s">
        <v>268</v>
      </c>
      <c r="U26" s="483"/>
      <c r="V26" s="484" t="s">
        <v>180</v>
      </c>
      <c r="W26" s="483"/>
      <c r="X26" s="484" t="s">
        <v>181</v>
      </c>
      <c r="Y26" s="484" t="s">
        <v>269</v>
      </c>
      <c r="Z26" s="484" t="str">
        <f aca="false">IF(Q26&gt;=1,(U26*12+W26)-(Q26*12+S26)+1,"")</f>
        <v/>
      </c>
      <c r="AA26" s="485" t="s">
        <v>270</v>
      </c>
      <c r="AB26" s="486" t="str">
        <f aca="false">IFERROR(ROUNDDOWN(ROUND(L26*O26,0)*M26,0)*Z26,"")</f>
        <v/>
      </c>
      <c r="AC26" s="487" t="e">
        <f aca="false">IFERROR(ROUNDDOWN(ROUNDDOWN(ROUND(L26*VLOOKUP(K26,【参考】数式用!$A$2:$M$57,MATCH("処遇改善加算Ⅳ",【参考】数式用!$G$3:$M$3,0)+6,0),0)*M26,0)*Z26*0.5,0), "")),0),0),0))</f>
        <v>#N/A</v>
      </c>
      <c r="AD26" s="488"/>
      <c r="AE26" s="489"/>
      <c r="AF26" s="489"/>
      <c r="AG26" s="490"/>
      <c r="AH26" s="491"/>
      <c r="AI26" s="536"/>
      <c r="AJ26" s="492"/>
      <c r="AK26" s="493" t="e">
        <f aca="false">IF(AND(N26&lt;&gt;"", OR(U26&lt;&gt;9,W26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IF(AND(AN26="加算対象外",N26&lt;&gt;"",AE26="―",AJ26="―"),"このサービスについては、キャリアパス要件Ⅰ・Ⅱか令和８年度特例要件のどちらかの要件を満たしている必要があります",""))</f>
        <v>#N/A</v>
      </c>
      <c r="AL26" s="494" t="str">
        <f aca="false">IF(N26="","",IF(OR(AND(COUNTIF(AP26,"未入力")&gt;0,AD26=""),AND(COUNTBLANK(AP26)&gt;0,AE26=""),AND(COUNTIF(AN26:BD26,"AF列に色付け")&gt;0,AF26=""),AND(COUNTIF(AN26:BD26,"AG列に色付け")&gt;0,OR(AG26="",AG26=0)),AND(COUNTIF(AN26:BD26,"AH列に色付け")&gt;0,AH26=""),AND(COUNTIF(AN26:BD26,"AI列に色付け")&gt;0,AI26=""),AND(COUNTIF(AN26:BD26,"AJ列に色付け")&gt;0,AJ26="",NOT(OR(BE26="AJ列色消し",BF26="AJ列色消し")))),"！記入が必要な欄（オレンジ色のセル）に空欄があります。空欄を埋めてください。",""))</f>
        <v/>
      </c>
      <c r="AM26" s="495"/>
      <c r="AN26" s="537" t="e">
        <f aca="false">IFERROR(VLOOKUP(K26,【参考】数式用!$A$2:$N$57,14,FALSE),"")))</f>
        <v>#N/A</v>
      </c>
      <c r="AO26" s="537" t="str">
        <f aca="false">IF(AND(K26&lt;&gt;""),"N列に色付け","")</f>
        <v/>
      </c>
      <c r="AP26" s="538" t="e">
        <f aca="false">IF(AND(AC26&lt;&gt;0,AC26&lt;&gt;"",AN26="加算対象"),IF(AD26="○","入力済","未入力"),"")</f>
        <v>#N/A</v>
      </c>
      <c r="AQ26" s="538" t="str">
        <f aca="false">"キャリアパス要件Ⅰ・Ⅱ_"&amp;AN26</f>
        <v>キャリアパス要件Ⅰ・Ⅱ_</v>
      </c>
      <c r="AR26" s="239" t="str">
        <f aca="false">IF(AND(N26&lt;&gt;"", AE26=""), "未入力", "入力済")</f>
        <v>入力済</v>
      </c>
      <c r="AS26" s="537" t="e">
        <f aca="false">IF(AND(N26&lt;&gt;"", N26&lt;&gt;"処遇改善加算Ⅳ",AN26="加算対象"),"AF列に色付け","")</f>
        <v>#N/A</v>
      </c>
      <c r="AT26" s="239" t="str">
        <f aca="false">IF(AND(N26&lt;&gt;"", N26&lt;&gt;"処遇改善加算Ⅳ",N26&lt;&gt;"処遇改善加算", AF26=""), "未入力", "入力済")</f>
        <v>入力済</v>
      </c>
      <c r="AU26" s="239" t="str">
        <f aca="false">IF(OR(ISNUMBER(SEARCH("処遇改善加算Ⅰ",N26)),ISNUMBER(SEARCH("処遇改善加算Ⅱ",N26))),"対象","")</f>
        <v/>
      </c>
      <c r="AV26" s="239" t="e">
        <f aca="false">IF(AND(AN26="加算対象",N26&lt;&gt;"処遇改善加算Ⅲ",N26&lt;&gt;"処遇改善加算Ⅳ", N26&lt;&gt;"", AU26&lt;&gt;"対象外"), 1,"")</f>
        <v>#N/A</v>
      </c>
      <c r="AW26" s="537" t="e">
        <f aca="false">IF(AND(AV26=1, OR(AG26=0,AG26=""),AN26="加算対象"),"AH列に色付け","")</f>
        <v>#N/A</v>
      </c>
      <c r="AX26" s="537" t="str">
        <f aca="false">IF(AND($AV26=1,$AW26="AH列に色付け",OR($AG26="",$AH26="")),"未入力",IF(AND($AV26=1,$AW26="",$AG26=""),"未入力","入力済"))</f>
        <v>入力済</v>
      </c>
      <c r="AY26" s="239" t="e">
        <f aca="false">IFERROR(VLOOKUP(K26,【参考】数式用!$AR$3:$AS$49, 2, FALSE), "")))</f>
        <v>#N/A</v>
      </c>
      <c r="AZ26" s="537" t="e">
        <f aca="false">IF(AND(AN26="加算対象",OR(N26="処遇改善加算Ⅰイ",N26="処遇改善加算Ⅰロ")),"AI列に色付け","")</f>
        <v>#N/A</v>
      </c>
      <c r="BA26" s="496" t="str">
        <f aca="false">IF(AND(OR(N26="処遇改善加算Ⅰイ",N26="処遇改善加算Ⅰロ"), AI26=""), "未入力","入力済")</f>
        <v>入力済</v>
      </c>
      <c r="BB26" s="239" t="e">
        <f aca="false">IFERROR(VLOOKUP(K26,【参考】数式用!$AX$3:$AY$56, 2, FALSE), "")))</f>
        <v>#N/A</v>
      </c>
      <c r="BC26" s="537" t="e">
        <f aca="false">IF(OR(COUNTIF(AE26:AH26,"*令和８年度特例要件を*")&gt;0,ISNUMBER(SEARCH("処遇改善加算Ⅰロ",N26)),ISNUMBER(SEARCH("処遇改善加算Ⅱロ",N26)),AN26="加算対象外"),"AJ列に色付け","")</f>
        <v>#N/A</v>
      </c>
      <c r="BD26" s="496" t="str">
        <f aca="false">IF(AND(COUNTIF(AE26:AH26,"*令和８年度特例要件を*")&gt;0,AJ26=""), "未入力","入力済")</f>
        <v>入力済</v>
      </c>
      <c r="BE26" s="496" t="e">
        <f aca="false">IF(AH26="*その他*","AJ列色消し",IF(OR(ISNUMBER(SEARCH("処遇改善加算Ⅰロ",N26)),ISNUMBER(SEARCH("処遇改善加算Ⅱロ",N26))),"",IF(AND(BC26="AJ列に色付け",AE26="○",AF26="○",AG26&gt;=1),"AJ列色消し","")))</f>
        <v>#N/A</v>
      </c>
      <c r="BF26" s="496" t="str">
        <f aca="false">IF(AND(N26="処遇改善加算",AE26="○"),"AJ列色消し","")</f>
        <v/>
      </c>
      <c r="BG26" s="496" t="e">
        <f aca="false">IF(OR(TRIM(BC26)="",BE26="AJ列色消し",BF26="AJ列色消し"),"","入力必要")</f>
        <v>#N/A</v>
      </c>
      <c r="BH26" s="496" t="e">
        <f aca="false">IF(AND(BE26="",BG26="入力必要"),IF(AJ26="","未入力","入力済"),"")</f>
        <v>#N/A</v>
      </c>
      <c r="BI26" s="496" t="str">
        <f aca="false">G26</f>
        <v/>
      </c>
      <c r="BM26" s="500" t="e">
        <f aca="false">VLOOKUP(K26,【参考】数式用!$A$2:$O$57,15,FALSE))</f>
        <v>#N/A</v>
      </c>
    </row>
    <row r="27" s="18" customFormat="true" ht="109.5" hidden="false" customHeight="true" outlineLevel="0" collapsed="false">
      <c r="A27" s="475" t="n">
        <v>16</v>
      </c>
      <c r="B27" s="476" t="str">
        <f aca="false">IF(基本情報入力シート!B55="","",基本情報入力シート!B55)</f>
        <v/>
      </c>
      <c r="C27" s="476"/>
      <c r="D27" s="476"/>
      <c r="E27" s="476"/>
      <c r="F27" s="476"/>
      <c r="G27" s="477" t="str">
        <f aca="false">IF(基本情報入力シート!L55="", "", 基本情報入力シート!L55)</f>
        <v/>
      </c>
      <c r="H27" s="477" t="str">
        <f aca="false">IF(基本情報入力シート!Q55="", "", 基本情報入力シート!Q55)</f>
        <v/>
      </c>
      <c r="I27" s="477" t="str">
        <f aca="false">IF(基本情報入力シート!V55="", "", 基本情報入力シート!V55)</f>
        <v/>
      </c>
      <c r="J27" s="477" t="str">
        <f aca="false">IF(基本情報入力シート!W55="", "", 基本情報入力シート!W55)</f>
        <v/>
      </c>
      <c r="K27" s="477" t="str">
        <f aca="false">IF(基本情報入力シート!Z55="", "", 基本情報入力シート!Z55)</f>
        <v/>
      </c>
      <c r="L27" s="478" t="str">
        <f aca="false">IF(基本情報入力シート!AF55=0, "",基本情報入力シート!AF55)</f>
        <v/>
      </c>
      <c r="M27" s="479" t="e">
        <f aca="false">IF(AND(基本情報入力シート!AG55="",基本情報入力シート!AG55=""), "", 基本情報入力シート!AG55)</f>
        <v>#N/A</v>
      </c>
      <c r="N27" s="480"/>
      <c r="O27" s="481" t="e">
        <f aca="false">IFERROR(VLOOKUP(K27,【参考】数式用!$A$2:$M$57,MATCH(N27,【参考】数式用!$G$3:$M$3,0)+6,0),"")))</f>
        <v>#N/A</v>
      </c>
      <c r="P27" s="482" t="s">
        <v>179</v>
      </c>
      <c r="Q27" s="483"/>
      <c r="R27" s="484" t="s">
        <v>180</v>
      </c>
      <c r="S27" s="483"/>
      <c r="T27" s="484" t="s">
        <v>268</v>
      </c>
      <c r="U27" s="483"/>
      <c r="V27" s="484" t="s">
        <v>180</v>
      </c>
      <c r="W27" s="483"/>
      <c r="X27" s="484" t="s">
        <v>181</v>
      </c>
      <c r="Y27" s="484" t="s">
        <v>269</v>
      </c>
      <c r="Z27" s="484" t="str">
        <f aca="false">IF(Q27&gt;=1,(U27*12+W27)-(Q27*12+S27)+1,"")</f>
        <v/>
      </c>
      <c r="AA27" s="485" t="s">
        <v>270</v>
      </c>
      <c r="AB27" s="486" t="str">
        <f aca="false">IFERROR(ROUNDDOWN(ROUND(L27*O27,0)*M27,0)*Z27,"")</f>
        <v/>
      </c>
      <c r="AC27" s="487" t="e">
        <f aca="false">IFERROR(ROUNDDOWN(ROUNDDOWN(ROUND(L27*VLOOKUP(K27,【参考】数式用!$A$2:$M$57,MATCH("処遇改善加算Ⅳ",【参考】数式用!$G$3:$M$3,0)+6,0),0)*M27,0)*Z27*0.5,0), "")),0),0),0))</f>
        <v>#N/A</v>
      </c>
      <c r="AD27" s="488"/>
      <c r="AE27" s="489"/>
      <c r="AF27" s="489"/>
      <c r="AG27" s="490"/>
      <c r="AH27" s="491"/>
      <c r="AI27" s="536"/>
      <c r="AJ27" s="492"/>
      <c r="AK27" s="493" t="e">
        <f aca="false">IF(AND(N27&lt;&gt;"", OR(U27&lt;&gt;9,W27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IF(AND(AN27="加算対象外",N27&lt;&gt;"",AE27="―",AJ27="―"),"このサービスについては、キャリアパス要件Ⅰ・Ⅱか令和８年度特例要件のどちらかの要件を満たしている必要があります",""))</f>
        <v>#N/A</v>
      </c>
      <c r="AL27" s="494" t="str">
        <f aca="false">IF(N27="","",IF(OR(AND(COUNTIF(AP27,"未入力")&gt;0,AD27=""),AND(COUNTBLANK(AP27)&gt;0,AE27=""),AND(COUNTIF(AN27:BD27,"AF列に色付け")&gt;0,AF27=""),AND(COUNTIF(AN27:BD27,"AG列に色付け")&gt;0,OR(AG27="",AG27=0)),AND(COUNTIF(AN27:BD27,"AH列に色付け")&gt;0,AH27=""),AND(COUNTIF(AN27:BD27,"AI列に色付け")&gt;0,AI27=""),AND(COUNTIF(AN27:BD27,"AJ列に色付け")&gt;0,AJ27="",NOT(OR(BE27="AJ列色消し",BF27="AJ列色消し")))),"！記入が必要な欄（オレンジ色のセル）に空欄があります。空欄を埋めてください。",""))</f>
        <v/>
      </c>
      <c r="AM27" s="495"/>
      <c r="AN27" s="537" t="e">
        <f aca="false">IFERROR(VLOOKUP(K27,【参考】数式用!$A$2:$N$57,14,FALSE),"")))</f>
        <v>#N/A</v>
      </c>
      <c r="AO27" s="537" t="str">
        <f aca="false">IF(AND(K27&lt;&gt;""),"N列に色付け","")</f>
        <v/>
      </c>
      <c r="AP27" s="538" t="e">
        <f aca="false">IF(AND(AC27&lt;&gt;0,AC27&lt;&gt;"",AN27="加算対象"),IF(AD27="○","入力済","未入力"),"")</f>
        <v>#N/A</v>
      </c>
      <c r="AQ27" s="538" t="str">
        <f aca="false">"キャリアパス要件Ⅰ・Ⅱ_"&amp;AN27</f>
        <v>キャリアパス要件Ⅰ・Ⅱ_</v>
      </c>
      <c r="AR27" s="239" t="str">
        <f aca="false">IF(AND(N27&lt;&gt;"", AE27=""), "未入力", "入力済")</f>
        <v>入力済</v>
      </c>
      <c r="AS27" s="537" t="e">
        <f aca="false">IF(AND(N27&lt;&gt;"", N27&lt;&gt;"処遇改善加算Ⅳ",AN27="加算対象"),"AF列に色付け","")</f>
        <v>#N/A</v>
      </c>
      <c r="AT27" s="239" t="str">
        <f aca="false">IF(AND(N27&lt;&gt;"", N27&lt;&gt;"処遇改善加算Ⅳ",N27&lt;&gt;"処遇改善加算", AF27=""), "未入力", "入力済")</f>
        <v>入力済</v>
      </c>
      <c r="AU27" s="239" t="str">
        <f aca="false">IF(OR(ISNUMBER(SEARCH("処遇改善加算Ⅰ",N27)),ISNUMBER(SEARCH("処遇改善加算Ⅱ",N27))),"対象","")</f>
        <v/>
      </c>
      <c r="AV27" s="239" t="e">
        <f aca="false">IF(AND(AN27="加算対象",N27&lt;&gt;"処遇改善加算Ⅲ",N27&lt;&gt;"処遇改善加算Ⅳ", N27&lt;&gt;"", AU27&lt;&gt;"対象外"), 1,"")</f>
        <v>#N/A</v>
      </c>
      <c r="AW27" s="537" t="e">
        <f aca="false">IF(AND(AV27=1, OR(AG27=0,AG27=""),AN27="加算対象"),"AH列に色付け","")</f>
        <v>#N/A</v>
      </c>
      <c r="AX27" s="537" t="str">
        <f aca="false">IF(AND($AV27=1,$AW27="AH列に色付け",OR($AG27="",$AH27="")),"未入力",IF(AND($AV27=1,$AW27="",$AG27=""),"未入力","入力済"))</f>
        <v>入力済</v>
      </c>
      <c r="AY27" s="239" t="e">
        <f aca="false">IFERROR(VLOOKUP(K27,【参考】数式用!$AR$3:$AS$49, 2, FALSE), "")))</f>
        <v>#N/A</v>
      </c>
      <c r="AZ27" s="537" t="e">
        <f aca="false">IF(AND(AN27="加算対象",OR(N27="処遇改善加算Ⅰイ",N27="処遇改善加算Ⅰロ")),"AI列に色付け","")</f>
        <v>#N/A</v>
      </c>
      <c r="BA27" s="496" t="str">
        <f aca="false">IF(AND(OR(N27="処遇改善加算Ⅰイ",N27="処遇改善加算Ⅰロ"), AI27=""), "未入力","入力済")</f>
        <v>入力済</v>
      </c>
      <c r="BB27" s="239" t="e">
        <f aca="false">IFERROR(VLOOKUP(K27,【参考】数式用!$AX$3:$AY$56, 2, FALSE), "")))</f>
        <v>#N/A</v>
      </c>
      <c r="BC27" s="537" t="e">
        <f aca="false">IF(OR(COUNTIF(AE27:AH27,"*令和８年度特例要件を*")&gt;0,ISNUMBER(SEARCH("処遇改善加算Ⅰロ",N27)),ISNUMBER(SEARCH("処遇改善加算Ⅱロ",N27)),AN27="加算対象外"),"AJ列に色付け","")</f>
        <v>#N/A</v>
      </c>
      <c r="BD27" s="496" t="str">
        <f aca="false">IF(AND(COUNTIF(AE27:AH27,"*令和８年度特例要件を*")&gt;0,AJ27=""), "未入力","入力済")</f>
        <v>入力済</v>
      </c>
      <c r="BE27" s="496" t="e">
        <f aca="false">IF(AH27="*その他*","AJ列色消し",IF(OR(ISNUMBER(SEARCH("処遇改善加算Ⅰロ",N27)),ISNUMBER(SEARCH("処遇改善加算Ⅱロ",N27))),"",IF(AND(BC27="AJ列に色付け",AE27="○",AF27="○",AG27&gt;=1),"AJ列色消し","")))</f>
        <v>#N/A</v>
      </c>
      <c r="BF27" s="496" t="str">
        <f aca="false">IF(AND(N27="処遇改善加算",AE27="○"),"AJ列色消し","")</f>
        <v/>
      </c>
      <c r="BG27" s="496" t="e">
        <f aca="false">IF(OR(TRIM(BC27)="",BE27="AJ列色消し",BF27="AJ列色消し"),"","入力必要")</f>
        <v>#N/A</v>
      </c>
      <c r="BH27" s="496" t="e">
        <f aca="false">IF(AND(BE27="",BG27="入力必要"),IF(AJ27="","未入力","入力済"),"")</f>
        <v>#N/A</v>
      </c>
      <c r="BI27" s="496" t="str">
        <f aca="false">G27</f>
        <v/>
      </c>
      <c r="BM27" s="500" t="e">
        <f aca="false">VLOOKUP(K27,【参考】数式用!$A$2:$O$57,15,FALSE))</f>
        <v>#N/A</v>
      </c>
    </row>
    <row r="28" s="18" customFormat="true" ht="109.5" hidden="false" customHeight="true" outlineLevel="0" collapsed="false">
      <c r="A28" s="475" t="n">
        <v>17</v>
      </c>
      <c r="B28" s="476" t="str">
        <f aca="false">IF(基本情報入力シート!B56="","",基本情報入力シート!B56)</f>
        <v/>
      </c>
      <c r="C28" s="476"/>
      <c r="D28" s="476"/>
      <c r="E28" s="476"/>
      <c r="F28" s="476"/>
      <c r="G28" s="477" t="str">
        <f aca="false">IF(基本情報入力シート!L56="", "", 基本情報入力シート!L56)</f>
        <v/>
      </c>
      <c r="H28" s="477" t="str">
        <f aca="false">IF(基本情報入力シート!Q56="", "", 基本情報入力シート!Q56)</f>
        <v/>
      </c>
      <c r="I28" s="477" t="str">
        <f aca="false">IF(基本情報入力シート!V56="", "", 基本情報入力シート!V56)</f>
        <v/>
      </c>
      <c r="J28" s="477" t="str">
        <f aca="false">IF(基本情報入力シート!W56="", "", 基本情報入力シート!W56)</f>
        <v/>
      </c>
      <c r="K28" s="477" t="str">
        <f aca="false">IF(基本情報入力シート!Z56="", "", 基本情報入力シート!Z56)</f>
        <v/>
      </c>
      <c r="L28" s="478" t="str">
        <f aca="false">IF(基本情報入力シート!AF56=0, "",基本情報入力シート!AF56)</f>
        <v/>
      </c>
      <c r="M28" s="479" t="e">
        <f aca="false">IF(AND(基本情報入力シート!AG56="",基本情報入力シート!AG56=""), "", 基本情報入力シート!AG56)</f>
        <v>#N/A</v>
      </c>
      <c r="N28" s="480"/>
      <c r="O28" s="481" t="e">
        <f aca="false">IFERROR(VLOOKUP(K28,【参考】数式用!$A$2:$M$57,MATCH(N28,【参考】数式用!$G$3:$M$3,0)+6,0),"")))</f>
        <v>#N/A</v>
      </c>
      <c r="P28" s="482" t="s">
        <v>179</v>
      </c>
      <c r="Q28" s="483"/>
      <c r="R28" s="484" t="s">
        <v>180</v>
      </c>
      <c r="S28" s="483"/>
      <c r="T28" s="484" t="s">
        <v>268</v>
      </c>
      <c r="U28" s="483"/>
      <c r="V28" s="484" t="s">
        <v>180</v>
      </c>
      <c r="W28" s="483"/>
      <c r="X28" s="484" t="s">
        <v>181</v>
      </c>
      <c r="Y28" s="484" t="s">
        <v>269</v>
      </c>
      <c r="Z28" s="484" t="str">
        <f aca="false">IF(Q28&gt;=1,(U28*12+W28)-(Q28*12+S28)+1,"")</f>
        <v/>
      </c>
      <c r="AA28" s="485" t="s">
        <v>270</v>
      </c>
      <c r="AB28" s="486" t="str">
        <f aca="false">IFERROR(ROUNDDOWN(ROUND(L28*O28,0)*M28,0)*Z28,"")</f>
        <v/>
      </c>
      <c r="AC28" s="487" t="e">
        <f aca="false">IFERROR(ROUNDDOWN(ROUNDDOWN(ROUND(L28*VLOOKUP(K28,【参考】数式用!$A$2:$M$57,MATCH("処遇改善加算Ⅳ",【参考】数式用!$G$3:$M$3,0)+6,0),0)*M28,0)*Z28*0.5,0), "")),0),0),0))</f>
        <v>#N/A</v>
      </c>
      <c r="AD28" s="488"/>
      <c r="AE28" s="489"/>
      <c r="AF28" s="489"/>
      <c r="AG28" s="490"/>
      <c r="AH28" s="491"/>
      <c r="AI28" s="536"/>
      <c r="AJ28" s="492"/>
      <c r="AK28" s="493" t="e">
        <f aca="false">IF(AND(N28&lt;&gt;"", OR(U28&lt;&gt;9,W28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IF(AND(AN28="加算対象外",N28&lt;&gt;"",AE28="―",AJ28="―"),"このサービスについては、キャリアパス要件Ⅰ・Ⅱか令和８年度特例要件のどちらかの要件を満たしている必要があります",""))</f>
        <v>#N/A</v>
      </c>
      <c r="AL28" s="494" t="str">
        <f aca="false">IF(N28="","",IF(OR(AND(COUNTIF(AP28,"未入力")&gt;0,AD28=""),AND(COUNTBLANK(AP28)&gt;0,AE28=""),AND(COUNTIF(AN28:BD28,"AF列に色付け")&gt;0,AF28=""),AND(COUNTIF(AN28:BD28,"AG列に色付け")&gt;0,OR(AG28="",AG28=0)),AND(COUNTIF(AN28:BD28,"AH列に色付け")&gt;0,AH28=""),AND(COUNTIF(AN28:BD28,"AI列に色付け")&gt;0,AI28=""),AND(COUNTIF(AN28:BD28,"AJ列に色付け")&gt;0,AJ28="",NOT(OR(BE28="AJ列色消し",BF28="AJ列色消し")))),"！記入が必要な欄（オレンジ色のセル）に空欄があります。空欄を埋めてください。",""))</f>
        <v/>
      </c>
      <c r="AM28" s="495"/>
      <c r="AN28" s="537" t="e">
        <f aca="false">IFERROR(VLOOKUP(K28,【参考】数式用!$A$2:$N$57,14,FALSE),"")))</f>
        <v>#N/A</v>
      </c>
      <c r="AO28" s="537" t="str">
        <f aca="false">IF(AND(K28&lt;&gt;""),"N列に色付け","")</f>
        <v/>
      </c>
      <c r="AP28" s="538" t="e">
        <f aca="false">IF(AND(AC28&lt;&gt;0,AC28&lt;&gt;"",AN28="加算対象"),IF(AD28="○","入力済","未入力"),"")</f>
        <v>#N/A</v>
      </c>
      <c r="AQ28" s="538" t="str">
        <f aca="false">"キャリアパス要件Ⅰ・Ⅱ_"&amp;AN28</f>
        <v>キャリアパス要件Ⅰ・Ⅱ_</v>
      </c>
      <c r="AR28" s="239" t="str">
        <f aca="false">IF(AND(N28&lt;&gt;"", AE28=""), "未入力", "入力済")</f>
        <v>入力済</v>
      </c>
      <c r="AS28" s="537" t="e">
        <f aca="false">IF(AND(N28&lt;&gt;"", N28&lt;&gt;"処遇改善加算Ⅳ",AN28="加算対象"),"AF列に色付け","")</f>
        <v>#N/A</v>
      </c>
      <c r="AT28" s="239" t="str">
        <f aca="false">IF(AND(N28&lt;&gt;"", N28&lt;&gt;"処遇改善加算Ⅳ",N28&lt;&gt;"処遇改善加算", AF28=""), "未入力", "入力済")</f>
        <v>入力済</v>
      </c>
      <c r="AU28" s="239" t="str">
        <f aca="false">IF(OR(ISNUMBER(SEARCH("処遇改善加算Ⅰ",N28)),ISNUMBER(SEARCH("処遇改善加算Ⅱ",N28))),"対象","")</f>
        <v/>
      </c>
      <c r="AV28" s="239" t="e">
        <f aca="false">IF(AND(AN28="加算対象",N28&lt;&gt;"処遇改善加算Ⅲ",N28&lt;&gt;"処遇改善加算Ⅳ", N28&lt;&gt;"", AU28&lt;&gt;"対象外"), 1,"")</f>
        <v>#N/A</v>
      </c>
      <c r="AW28" s="537" t="e">
        <f aca="false">IF(AND(AV28=1, OR(AG28=0,AG28=""),AN28="加算対象"),"AH列に色付け","")</f>
        <v>#N/A</v>
      </c>
      <c r="AX28" s="537" t="str">
        <f aca="false">IF(AND($AV28=1,$AW28="AH列に色付け",OR($AG28="",$AH28="")),"未入力",IF(AND($AV28=1,$AW28="",$AG28=""),"未入力","入力済"))</f>
        <v>入力済</v>
      </c>
      <c r="AY28" s="239" t="e">
        <f aca="false">IFERROR(VLOOKUP(K28,【参考】数式用!$AR$3:$AS$49, 2, FALSE), "")))</f>
        <v>#N/A</v>
      </c>
      <c r="AZ28" s="537" t="e">
        <f aca="false">IF(AND(AN28="加算対象",OR(N28="処遇改善加算Ⅰイ",N28="処遇改善加算Ⅰロ")),"AI列に色付け","")</f>
        <v>#N/A</v>
      </c>
      <c r="BA28" s="496" t="str">
        <f aca="false">IF(AND(OR(N28="処遇改善加算Ⅰイ",N28="処遇改善加算Ⅰロ"), AI28=""), "未入力","入力済")</f>
        <v>入力済</v>
      </c>
      <c r="BB28" s="239" t="e">
        <f aca="false">IFERROR(VLOOKUP(K28,【参考】数式用!$AX$3:$AY$56, 2, FALSE), "")))</f>
        <v>#N/A</v>
      </c>
      <c r="BC28" s="537" t="e">
        <f aca="false">IF(OR(COUNTIF(AE28:AH28,"*令和８年度特例要件を*")&gt;0,ISNUMBER(SEARCH("処遇改善加算Ⅰロ",N28)),ISNUMBER(SEARCH("処遇改善加算Ⅱロ",N28)),AN28="加算対象外"),"AJ列に色付け","")</f>
        <v>#N/A</v>
      </c>
      <c r="BD28" s="496" t="str">
        <f aca="false">IF(AND(COUNTIF(AE28:AH28,"*令和８年度特例要件を*")&gt;0,AJ28=""), "未入力","入力済")</f>
        <v>入力済</v>
      </c>
      <c r="BE28" s="496" t="e">
        <f aca="false">IF(AH28="*その他*","AJ列色消し",IF(OR(ISNUMBER(SEARCH("処遇改善加算Ⅰロ",N28)),ISNUMBER(SEARCH("処遇改善加算Ⅱロ",N28))),"",IF(AND(BC28="AJ列に色付け",AE28="○",AF28="○",AG28&gt;=1),"AJ列色消し","")))</f>
        <v>#N/A</v>
      </c>
      <c r="BF28" s="496" t="str">
        <f aca="false">IF(AND(N28="処遇改善加算",AE28="○"),"AJ列色消し","")</f>
        <v/>
      </c>
      <c r="BG28" s="496" t="e">
        <f aca="false">IF(OR(TRIM(BC28)="",BE28="AJ列色消し",BF28="AJ列色消し"),"","入力必要")</f>
        <v>#N/A</v>
      </c>
      <c r="BH28" s="496" t="e">
        <f aca="false">IF(AND(BE28="",BG28="入力必要"),IF(AJ28="","未入力","入力済"),"")</f>
        <v>#N/A</v>
      </c>
      <c r="BI28" s="496" t="str">
        <f aca="false">G28</f>
        <v/>
      </c>
      <c r="BM28" s="500" t="e">
        <f aca="false">VLOOKUP(K28,【参考】数式用!$A$2:$O$57,15,FALSE))</f>
        <v>#N/A</v>
      </c>
    </row>
    <row r="29" s="18" customFormat="true" ht="109.5" hidden="false" customHeight="true" outlineLevel="0" collapsed="false">
      <c r="A29" s="475" t="n">
        <v>18</v>
      </c>
      <c r="B29" s="476" t="str">
        <f aca="false">IF(基本情報入力シート!B57="","",基本情報入力シート!B57)</f>
        <v/>
      </c>
      <c r="C29" s="476"/>
      <c r="D29" s="476"/>
      <c r="E29" s="476"/>
      <c r="F29" s="476"/>
      <c r="G29" s="477" t="str">
        <f aca="false">IF(基本情報入力シート!L57="", "", 基本情報入力シート!L57)</f>
        <v/>
      </c>
      <c r="H29" s="477" t="str">
        <f aca="false">IF(基本情報入力シート!Q57="", "", 基本情報入力シート!Q57)</f>
        <v/>
      </c>
      <c r="I29" s="477" t="str">
        <f aca="false">IF(基本情報入力シート!V57="", "", 基本情報入力シート!V57)</f>
        <v/>
      </c>
      <c r="J29" s="477" t="str">
        <f aca="false">IF(基本情報入力シート!W57="", "", 基本情報入力シート!W57)</f>
        <v/>
      </c>
      <c r="K29" s="477" t="str">
        <f aca="false">IF(基本情報入力シート!Z57="", "", 基本情報入力シート!Z57)</f>
        <v/>
      </c>
      <c r="L29" s="478" t="str">
        <f aca="false">IF(基本情報入力シート!AF57=0, "",基本情報入力シート!AF57)</f>
        <v/>
      </c>
      <c r="M29" s="479" t="e">
        <f aca="false">IF(AND(基本情報入力シート!AG57="",基本情報入力シート!AG57=""), "", 基本情報入力シート!AG57)</f>
        <v>#N/A</v>
      </c>
      <c r="N29" s="480"/>
      <c r="O29" s="481" t="e">
        <f aca="false">IFERROR(VLOOKUP(K29,【参考】数式用!$A$2:$M$57,MATCH(N29,【参考】数式用!$G$3:$M$3,0)+6,0),"")))</f>
        <v>#N/A</v>
      </c>
      <c r="P29" s="482" t="s">
        <v>179</v>
      </c>
      <c r="Q29" s="483"/>
      <c r="R29" s="484" t="s">
        <v>180</v>
      </c>
      <c r="S29" s="483"/>
      <c r="T29" s="484" t="s">
        <v>268</v>
      </c>
      <c r="U29" s="483"/>
      <c r="V29" s="484" t="s">
        <v>180</v>
      </c>
      <c r="W29" s="483"/>
      <c r="X29" s="484" t="s">
        <v>181</v>
      </c>
      <c r="Y29" s="484" t="s">
        <v>269</v>
      </c>
      <c r="Z29" s="484" t="str">
        <f aca="false">IF(Q29&gt;=1,(U29*12+W29)-(Q29*12+S29)+1,"")</f>
        <v/>
      </c>
      <c r="AA29" s="485" t="s">
        <v>270</v>
      </c>
      <c r="AB29" s="486" t="str">
        <f aca="false">IFERROR(ROUNDDOWN(ROUND(L29*O29,0)*M29,0)*Z29,"")</f>
        <v/>
      </c>
      <c r="AC29" s="487" t="e">
        <f aca="false">IFERROR(ROUNDDOWN(ROUNDDOWN(ROUND(L29*VLOOKUP(K29,【参考】数式用!$A$2:$M$57,MATCH("処遇改善加算Ⅳ",【参考】数式用!$G$3:$M$3,0)+6,0),0)*M29,0)*Z29*0.5,0), "")),0),0),0))</f>
        <v>#N/A</v>
      </c>
      <c r="AD29" s="488"/>
      <c r="AE29" s="489"/>
      <c r="AF29" s="489"/>
      <c r="AG29" s="490"/>
      <c r="AH29" s="491"/>
      <c r="AI29" s="536"/>
      <c r="AJ29" s="492"/>
      <c r="AK29" s="493" t="e">
        <f aca="false">IF(AND(N29&lt;&gt;"", OR(U29&lt;&gt;9,W29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IF(AND(AN29="加算対象外",N29&lt;&gt;"",AE29="―",AJ29="―"),"このサービスについては、キャリアパス要件Ⅰ・Ⅱか令和８年度特例要件のどちらかの要件を満たしている必要があります",""))</f>
        <v>#N/A</v>
      </c>
      <c r="AL29" s="494" t="str">
        <f aca="false">IF(N29="","",IF(OR(AND(COUNTIF(AP29,"未入力")&gt;0,AD29=""),AND(COUNTBLANK(AP29)&gt;0,AE29=""),AND(COUNTIF(AN29:BD29,"AF列に色付け")&gt;0,AF29=""),AND(COUNTIF(AN29:BD29,"AG列に色付け")&gt;0,OR(AG29="",AG29=0)),AND(COUNTIF(AN29:BD29,"AH列に色付け")&gt;0,AH29=""),AND(COUNTIF(AN29:BD29,"AI列に色付け")&gt;0,AI29=""),AND(COUNTIF(AN29:BD29,"AJ列に色付け")&gt;0,AJ29="",NOT(OR(BE29="AJ列色消し",BF29="AJ列色消し")))),"！記入が必要な欄（オレンジ色のセル）に空欄があります。空欄を埋めてください。",""))</f>
        <v/>
      </c>
      <c r="AM29" s="495"/>
      <c r="AN29" s="537" t="e">
        <f aca="false">IFERROR(VLOOKUP(K29,【参考】数式用!$A$2:$N$57,14,FALSE),"")))</f>
        <v>#N/A</v>
      </c>
      <c r="AO29" s="537" t="str">
        <f aca="false">IF(AND(K29&lt;&gt;""),"N列に色付け","")</f>
        <v/>
      </c>
      <c r="AP29" s="538" t="e">
        <f aca="false">IF(AND(AC29&lt;&gt;0,AC29&lt;&gt;"",AN29="加算対象"),IF(AD29="○","入力済","未入力"),"")</f>
        <v>#N/A</v>
      </c>
      <c r="AQ29" s="538" t="str">
        <f aca="false">"キャリアパス要件Ⅰ・Ⅱ_"&amp;AN29</f>
        <v>キャリアパス要件Ⅰ・Ⅱ_</v>
      </c>
      <c r="AR29" s="239" t="str">
        <f aca="false">IF(AND(N29&lt;&gt;"", AE29=""), "未入力", "入力済")</f>
        <v>入力済</v>
      </c>
      <c r="AS29" s="537" t="e">
        <f aca="false">IF(AND(N29&lt;&gt;"", N29&lt;&gt;"処遇改善加算Ⅳ",AN29="加算対象"),"AF列に色付け","")</f>
        <v>#N/A</v>
      </c>
      <c r="AT29" s="239" t="str">
        <f aca="false">IF(AND(N29&lt;&gt;"", N29&lt;&gt;"処遇改善加算Ⅳ",N29&lt;&gt;"処遇改善加算", AF29=""), "未入力", "入力済")</f>
        <v>入力済</v>
      </c>
      <c r="AU29" s="239" t="str">
        <f aca="false">IF(OR(ISNUMBER(SEARCH("処遇改善加算Ⅰ",N29)),ISNUMBER(SEARCH("処遇改善加算Ⅱ",N29))),"対象","")</f>
        <v/>
      </c>
      <c r="AV29" s="239" t="e">
        <f aca="false">IF(AND(AN29="加算対象",N29&lt;&gt;"処遇改善加算Ⅲ",N29&lt;&gt;"処遇改善加算Ⅳ", N29&lt;&gt;"", AU29&lt;&gt;"対象外"), 1,"")</f>
        <v>#N/A</v>
      </c>
      <c r="AW29" s="537" t="e">
        <f aca="false">IF(AND(AV29=1, OR(AG29=0,AG29=""),AN29="加算対象"),"AH列に色付け","")</f>
        <v>#N/A</v>
      </c>
      <c r="AX29" s="537" t="str">
        <f aca="false">IF(AND($AV29=1,$AW29="AH列に色付け",OR($AG29="",$AH29="")),"未入力",IF(AND($AV29=1,$AW29="",$AG29=""),"未入力","入力済"))</f>
        <v>入力済</v>
      </c>
      <c r="AY29" s="239" t="e">
        <f aca="false">IFERROR(VLOOKUP(K29,【参考】数式用!$AR$3:$AS$49, 2, FALSE), "")))</f>
        <v>#N/A</v>
      </c>
      <c r="AZ29" s="537" t="e">
        <f aca="false">IF(AND(AN29="加算対象",OR(N29="処遇改善加算Ⅰイ",N29="処遇改善加算Ⅰロ")),"AI列に色付け","")</f>
        <v>#N/A</v>
      </c>
      <c r="BA29" s="496" t="str">
        <f aca="false">IF(AND(OR(N29="処遇改善加算Ⅰイ",N29="処遇改善加算Ⅰロ"), AI29=""), "未入力","入力済")</f>
        <v>入力済</v>
      </c>
      <c r="BB29" s="239" t="e">
        <f aca="false">IFERROR(VLOOKUP(K29,【参考】数式用!$AX$3:$AY$56, 2, FALSE), "")))</f>
        <v>#N/A</v>
      </c>
      <c r="BC29" s="537" t="e">
        <f aca="false">IF(OR(COUNTIF(AE29:AH29,"*令和８年度特例要件を*")&gt;0,ISNUMBER(SEARCH("処遇改善加算Ⅰロ",N29)),ISNUMBER(SEARCH("処遇改善加算Ⅱロ",N29)),AN29="加算対象外"),"AJ列に色付け","")</f>
        <v>#N/A</v>
      </c>
      <c r="BD29" s="496" t="str">
        <f aca="false">IF(AND(COUNTIF(AE29:AH29,"*令和８年度特例要件を*")&gt;0,AJ29=""), "未入力","入力済")</f>
        <v>入力済</v>
      </c>
      <c r="BE29" s="496" t="e">
        <f aca="false">IF(AH29="*その他*","AJ列色消し",IF(OR(ISNUMBER(SEARCH("処遇改善加算Ⅰロ",N29)),ISNUMBER(SEARCH("処遇改善加算Ⅱロ",N29))),"",IF(AND(BC29="AJ列に色付け",AE29="○",AF29="○",AG29&gt;=1),"AJ列色消し","")))</f>
        <v>#N/A</v>
      </c>
      <c r="BF29" s="496" t="str">
        <f aca="false">IF(AND(N29="処遇改善加算",AE29="○"),"AJ列色消し","")</f>
        <v/>
      </c>
      <c r="BG29" s="496" t="e">
        <f aca="false">IF(OR(TRIM(BC29)="",BE29="AJ列色消し",BF29="AJ列色消し"),"","入力必要")</f>
        <v>#N/A</v>
      </c>
      <c r="BH29" s="496" t="e">
        <f aca="false">IF(AND(BE29="",BG29="入力必要"),IF(AJ29="","未入力","入力済"),"")</f>
        <v>#N/A</v>
      </c>
      <c r="BI29" s="496" t="str">
        <f aca="false">G29</f>
        <v/>
      </c>
      <c r="BM29" s="500" t="e">
        <f aca="false">VLOOKUP(K29,【参考】数式用!$A$2:$O$57,15,FALSE))</f>
        <v>#N/A</v>
      </c>
    </row>
    <row r="30" s="18" customFormat="true" ht="109.5" hidden="false" customHeight="true" outlineLevel="0" collapsed="false">
      <c r="A30" s="475" t="n">
        <v>19</v>
      </c>
      <c r="B30" s="476" t="str">
        <f aca="false">IF(基本情報入力シート!B58="","",基本情報入力シート!B58)</f>
        <v/>
      </c>
      <c r="C30" s="476"/>
      <c r="D30" s="476"/>
      <c r="E30" s="476"/>
      <c r="F30" s="476"/>
      <c r="G30" s="477" t="str">
        <f aca="false">IF(基本情報入力シート!L58="", "", 基本情報入力シート!L58)</f>
        <v/>
      </c>
      <c r="H30" s="477" t="str">
        <f aca="false">IF(基本情報入力シート!Q58="", "", 基本情報入力シート!Q58)</f>
        <v/>
      </c>
      <c r="I30" s="477" t="str">
        <f aca="false">IF(基本情報入力シート!V58="", "", 基本情報入力シート!V58)</f>
        <v/>
      </c>
      <c r="J30" s="477" t="str">
        <f aca="false">IF(基本情報入力シート!W58="", "", 基本情報入力シート!W58)</f>
        <v/>
      </c>
      <c r="K30" s="477" t="str">
        <f aca="false">IF(基本情報入力シート!Z58="", "", 基本情報入力シート!Z58)</f>
        <v/>
      </c>
      <c r="L30" s="478" t="str">
        <f aca="false">IF(基本情報入力シート!AF58=0, "",基本情報入力シート!AF58)</f>
        <v/>
      </c>
      <c r="M30" s="479" t="e">
        <f aca="false">IF(AND(基本情報入力シート!AG58="",基本情報入力シート!AG58=""), "", 基本情報入力シート!AG58)</f>
        <v>#N/A</v>
      </c>
      <c r="N30" s="480"/>
      <c r="O30" s="481" t="e">
        <f aca="false">IFERROR(VLOOKUP(K30,【参考】数式用!$A$2:$M$57,MATCH(N30,【参考】数式用!$G$3:$M$3,0)+6,0),"")))</f>
        <v>#N/A</v>
      </c>
      <c r="P30" s="482" t="s">
        <v>179</v>
      </c>
      <c r="Q30" s="483"/>
      <c r="R30" s="484" t="s">
        <v>180</v>
      </c>
      <c r="S30" s="483"/>
      <c r="T30" s="484" t="s">
        <v>268</v>
      </c>
      <c r="U30" s="483"/>
      <c r="V30" s="484" t="s">
        <v>180</v>
      </c>
      <c r="W30" s="483"/>
      <c r="X30" s="484" t="s">
        <v>181</v>
      </c>
      <c r="Y30" s="484" t="s">
        <v>269</v>
      </c>
      <c r="Z30" s="484" t="str">
        <f aca="false">IF(Q30&gt;=1,(U30*12+W30)-(Q30*12+S30)+1,"")</f>
        <v/>
      </c>
      <c r="AA30" s="485" t="s">
        <v>270</v>
      </c>
      <c r="AB30" s="486" t="str">
        <f aca="false">IFERROR(ROUNDDOWN(ROUND(L30*O30,0)*M30,0)*Z30,"")</f>
        <v/>
      </c>
      <c r="AC30" s="487" t="e">
        <f aca="false">IFERROR(ROUNDDOWN(ROUNDDOWN(ROUND(L30*VLOOKUP(K30,【参考】数式用!$A$2:$M$57,MATCH("処遇改善加算Ⅳ",【参考】数式用!$G$3:$M$3,0)+6,0),0)*M30,0)*Z30*0.5,0), "")),0),0),0))</f>
        <v>#N/A</v>
      </c>
      <c r="AD30" s="488"/>
      <c r="AE30" s="489"/>
      <c r="AF30" s="489"/>
      <c r="AG30" s="490"/>
      <c r="AH30" s="491"/>
      <c r="AI30" s="536"/>
      <c r="AJ30" s="492"/>
      <c r="AK30" s="493" t="e">
        <f aca="false">IF(AND(N30&lt;&gt;"", OR(U30&lt;&gt;9,W30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IF(AND(AN30="加算対象外",N30&lt;&gt;"",AE30="―",AJ30="―"),"このサービスについては、キャリアパス要件Ⅰ・Ⅱか令和８年度特例要件のどちらかの要件を満たしている必要があります",""))</f>
        <v>#N/A</v>
      </c>
      <c r="AL30" s="494" t="str">
        <f aca="false">IF(N30="","",IF(OR(AND(COUNTIF(AP30,"未入力")&gt;0,AD30=""),AND(COUNTBLANK(AP30)&gt;0,AE30=""),AND(COUNTIF(AN30:BD30,"AF列に色付け")&gt;0,AF30=""),AND(COUNTIF(AN30:BD30,"AG列に色付け")&gt;0,OR(AG30="",AG30=0)),AND(COUNTIF(AN30:BD30,"AH列に色付け")&gt;0,AH30=""),AND(COUNTIF(AN30:BD30,"AI列に色付け")&gt;0,AI30=""),AND(COUNTIF(AN30:BD30,"AJ列に色付け")&gt;0,AJ30="",NOT(OR(BE30="AJ列色消し",BF30="AJ列色消し")))),"！記入が必要な欄（オレンジ色のセル）に空欄があります。空欄を埋めてください。",""))</f>
        <v/>
      </c>
      <c r="AM30" s="495"/>
      <c r="AN30" s="537" t="e">
        <f aca="false">IFERROR(VLOOKUP(K30,【参考】数式用!$A$2:$N$57,14,FALSE),"")))</f>
        <v>#N/A</v>
      </c>
      <c r="AO30" s="537" t="str">
        <f aca="false">IF(AND(K30&lt;&gt;""),"N列に色付け","")</f>
        <v/>
      </c>
      <c r="AP30" s="538" t="e">
        <f aca="false">IF(AND(AC30&lt;&gt;0,AC30&lt;&gt;"",AN30="加算対象"),IF(AD30="○","入力済","未入力"),"")</f>
        <v>#N/A</v>
      </c>
      <c r="AQ30" s="538" t="str">
        <f aca="false">"キャリアパス要件Ⅰ・Ⅱ_"&amp;AN30</f>
        <v>キャリアパス要件Ⅰ・Ⅱ_</v>
      </c>
      <c r="AR30" s="239" t="str">
        <f aca="false">IF(AND(N30&lt;&gt;"", AE30=""), "未入力", "入力済")</f>
        <v>入力済</v>
      </c>
      <c r="AS30" s="537" t="e">
        <f aca="false">IF(AND(N30&lt;&gt;"", N30&lt;&gt;"処遇改善加算Ⅳ",AN30="加算対象"),"AF列に色付け","")</f>
        <v>#N/A</v>
      </c>
      <c r="AT30" s="239" t="str">
        <f aca="false">IF(AND(N30&lt;&gt;"", N30&lt;&gt;"処遇改善加算Ⅳ",N30&lt;&gt;"処遇改善加算", AF30=""), "未入力", "入力済")</f>
        <v>入力済</v>
      </c>
      <c r="AU30" s="239" t="str">
        <f aca="false">IF(OR(ISNUMBER(SEARCH("処遇改善加算Ⅰ",N30)),ISNUMBER(SEARCH("処遇改善加算Ⅱ",N30))),"対象","")</f>
        <v/>
      </c>
      <c r="AV30" s="239" t="e">
        <f aca="false">IF(AND(AN30="加算対象",N30&lt;&gt;"処遇改善加算Ⅲ",N30&lt;&gt;"処遇改善加算Ⅳ", N30&lt;&gt;"", AU30&lt;&gt;"対象外"), 1,"")</f>
        <v>#N/A</v>
      </c>
      <c r="AW30" s="537" t="e">
        <f aca="false">IF(AND(AV30=1, OR(AG30=0,AG30=""),AN30="加算対象"),"AH列に色付け","")</f>
        <v>#N/A</v>
      </c>
      <c r="AX30" s="537" t="str">
        <f aca="false">IF(AND($AV30=1,$AW30="AH列に色付け",OR($AG30="",$AH30="")),"未入力",IF(AND($AV30=1,$AW30="",$AG30=""),"未入力","入力済"))</f>
        <v>入力済</v>
      </c>
      <c r="AY30" s="239" t="e">
        <f aca="false">IFERROR(VLOOKUP(K30,【参考】数式用!$AR$3:$AS$49, 2, FALSE), "")))</f>
        <v>#N/A</v>
      </c>
      <c r="AZ30" s="537" t="e">
        <f aca="false">IF(AND(AN30="加算対象",OR(N30="処遇改善加算Ⅰイ",N30="処遇改善加算Ⅰロ")),"AI列に色付け","")</f>
        <v>#N/A</v>
      </c>
      <c r="BA30" s="496" t="str">
        <f aca="false">IF(AND(OR(N30="処遇改善加算Ⅰイ",N30="処遇改善加算Ⅰロ"), AI30=""), "未入力","入力済")</f>
        <v>入力済</v>
      </c>
      <c r="BB30" s="239" t="e">
        <f aca="false">IFERROR(VLOOKUP(K30,【参考】数式用!$AX$3:$AY$56, 2, FALSE), "")))</f>
        <v>#N/A</v>
      </c>
      <c r="BC30" s="537" t="e">
        <f aca="false">IF(OR(COUNTIF(AE30:AH30,"*令和８年度特例要件を*")&gt;0,ISNUMBER(SEARCH("処遇改善加算Ⅰロ",N30)),ISNUMBER(SEARCH("処遇改善加算Ⅱロ",N30)),AN30="加算対象外"),"AJ列に色付け","")</f>
        <v>#N/A</v>
      </c>
      <c r="BD30" s="496" t="str">
        <f aca="false">IF(AND(COUNTIF(AE30:AH30,"*令和８年度特例要件を*")&gt;0,AJ30=""), "未入力","入力済")</f>
        <v>入力済</v>
      </c>
      <c r="BE30" s="496" t="e">
        <f aca="false">IF(AH30="*その他*","AJ列色消し",IF(OR(ISNUMBER(SEARCH("処遇改善加算Ⅰロ",N30)),ISNUMBER(SEARCH("処遇改善加算Ⅱロ",N30))),"",IF(AND(BC30="AJ列に色付け",AE30="○",AF30="○",AG30&gt;=1),"AJ列色消し","")))</f>
        <v>#N/A</v>
      </c>
      <c r="BF30" s="496" t="str">
        <f aca="false">IF(AND(N30="処遇改善加算",AE30="○"),"AJ列色消し","")</f>
        <v/>
      </c>
      <c r="BG30" s="496" t="e">
        <f aca="false">IF(OR(TRIM(BC30)="",BE30="AJ列色消し",BF30="AJ列色消し"),"","入力必要")</f>
        <v>#N/A</v>
      </c>
      <c r="BH30" s="496" t="e">
        <f aca="false">IF(AND(BE30="",BG30="入力必要"),IF(AJ30="","未入力","入力済"),"")</f>
        <v>#N/A</v>
      </c>
      <c r="BI30" s="496" t="str">
        <f aca="false">G30</f>
        <v/>
      </c>
      <c r="BM30" s="500" t="e">
        <f aca="false">VLOOKUP(K30,【参考】数式用!$A$2:$O$57,15,FALSE))</f>
        <v>#N/A</v>
      </c>
    </row>
    <row r="31" s="18" customFormat="true" ht="109.5" hidden="false" customHeight="true" outlineLevel="0" collapsed="false">
      <c r="A31" s="475" t="n">
        <v>20</v>
      </c>
      <c r="B31" s="476" t="str">
        <f aca="false">IF(基本情報入力シート!B59="","",基本情報入力シート!B59)</f>
        <v/>
      </c>
      <c r="C31" s="476"/>
      <c r="D31" s="476"/>
      <c r="E31" s="476"/>
      <c r="F31" s="476"/>
      <c r="G31" s="477" t="str">
        <f aca="false">IF(基本情報入力シート!L59="", "", 基本情報入力シート!L59)</f>
        <v/>
      </c>
      <c r="H31" s="477" t="str">
        <f aca="false">IF(基本情報入力シート!Q59="", "", 基本情報入力シート!Q59)</f>
        <v/>
      </c>
      <c r="I31" s="477" t="str">
        <f aca="false">IF(基本情報入力シート!V59="", "", 基本情報入力シート!V59)</f>
        <v/>
      </c>
      <c r="J31" s="477" t="str">
        <f aca="false">IF(基本情報入力シート!W59="", "", 基本情報入力シート!W59)</f>
        <v/>
      </c>
      <c r="K31" s="477" t="str">
        <f aca="false">IF(基本情報入力シート!Z59="", "", 基本情報入力シート!Z59)</f>
        <v/>
      </c>
      <c r="L31" s="478" t="str">
        <f aca="false">IF(基本情報入力シート!AF59=0, "",基本情報入力シート!AF59)</f>
        <v/>
      </c>
      <c r="M31" s="479" t="e">
        <f aca="false">IF(AND(基本情報入力シート!AG59="",基本情報入力シート!AG59=""), "", 基本情報入力シート!AG59)</f>
        <v>#N/A</v>
      </c>
      <c r="N31" s="480"/>
      <c r="O31" s="481" t="e">
        <f aca="false">IFERROR(VLOOKUP(K31,【参考】数式用!$A$2:$M$57,MATCH(N31,【参考】数式用!$G$3:$M$3,0)+6,0),"")))</f>
        <v>#N/A</v>
      </c>
      <c r="P31" s="482" t="s">
        <v>179</v>
      </c>
      <c r="Q31" s="483"/>
      <c r="R31" s="484" t="s">
        <v>180</v>
      </c>
      <c r="S31" s="483"/>
      <c r="T31" s="484" t="s">
        <v>268</v>
      </c>
      <c r="U31" s="483"/>
      <c r="V31" s="484" t="s">
        <v>180</v>
      </c>
      <c r="W31" s="483"/>
      <c r="X31" s="484" t="s">
        <v>181</v>
      </c>
      <c r="Y31" s="484" t="s">
        <v>269</v>
      </c>
      <c r="Z31" s="484" t="str">
        <f aca="false">IF(Q31&gt;=1,(U31*12+W31)-(Q31*12+S31)+1,"")</f>
        <v/>
      </c>
      <c r="AA31" s="485" t="s">
        <v>270</v>
      </c>
      <c r="AB31" s="486" t="str">
        <f aca="false">IFERROR(ROUNDDOWN(ROUND(L31*O31,0)*M31,0)*Z31,"")</f>
        <v/>
      </c>
      <c r="AC31" s="487" t="e">
        <f aca="false">IFERROR(ROUNDDOWN(ROUNDDOWN(ROUND(L31*VLOOKUP(K31,【参考】数式用!$A$2:$M$57,MATCH("処遇改善加算Ⅳ",【参考】数式用!$G$3:$M$3,0)+6,0),0)*M31,0)*Z31*0.5,0), "")),0),0),0))</f>
        <v>#N/A</v>
      </c>
      <c r="AD31" s="488"/>
      <c r="AE31" s="489"/>
      <c r="AF31" s="489"/>
      <c r="AG31" s="490"/>
      <c r="AH31" s="491"/>
      <c r="AI31" s="536"/>
      <c r="AJ31" s="492"/>
      <c r="AK31" s="493" t="e">
        <f aca="false">IF(AND(N31&lt;&gt;"", OR(U31&lt;&gt;9,W31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IF(AND(AN31="加算対象外",N31&lt;&gt;"",AE31="―",AJ31="―"),"このサービスについては、キャリアパス要件Ⅰ・Ⅱか令和８年度特例要件のどちらかの要件を満たしている必要があります",""))</f>
        <v>#N/A</v>
      </c>
      <c r="AL31" s="494" t="str">
        <f aca="false">IF(N31="","",IF(OR(AND(COUNTIF(AP31,"未入力")&gt;0,AD31=""),AND(COUNTBLANK(AP31)&gt;0,AE31=""),AND(COUNTIF(AN31:BD31,"AF列に色付け")&gt;0,AF31=""),AND(COUNTIF(AN31:BD31,"AG列に色付け")&gt;0,OR(AG31="",AG31=0)),AND(COUNTIF(AN31:BD31,"AH列に色付け")&gt;0,AH31=""),AND(COUNTIF(AN31:BD31,"AI列に色付け")&gt;0,AI31=""),AND(COUNTIF(AN31:BD31,"AJ列に色付け")&gt;0,AJ31="",NOT(OR(BE31="AJ列色消し",BF31="AJ列色消し")))),"！記入が必要な欄（オレンジ色のセル）に空欄があります。空欄を埋めてください。",""))</f>
        <v/>
      </c>
      <c r="AM31" s="495"/>
      <c r="AN31" s="537" t="e">
        <f aca="false">IFERROR(VLOOKUP(K31,【参考】数式用!$A$2:$N$57,14,FALSE),"")))</f>
        <v>#N/A</v>
      </c>
      <c r="AO31" s="537" t="str">
        <f aca="false">IF(AND(K31&lt;&gt;""),"N列に色付け","")</f>
        <v/>
      </c>
      <c r="AP31" s="538" t="e">
        <f aca="false">IF(AND(AC31&lt;&gt;0,AC31&lt;&gt;"",AN31="加算対象"),IF(AD31="○","入力済","未入力"),"")</f>
        <v>#N/A</v>
      </c>
      <c r="AQ31" s="538" t="str">
        <f aca="false">"キャリアパス要件Ⅰ・Ⅱ_"&amp;AN31</f>
        <v>キャリアパス要件Ⅰ・Ⅱ_</v>
      </c>
      <c r="AR31" s="239" t="str">
        <f aca="false">IF(AND(N31&lt;&gt;"", AE31=""), "未入力", "入力済")</f>
        <v>入力済</v>
      </c>
      <c r="AS31" s="537" t="e">
        <f aca="false">IF(AND(N31&lt;&gt;"", N31&lt;&gt;"処遇改善加算Ⅳ",AN31="加算対象"),"AF列に色付け","")</f>
        <v>#N/A</v>
      </c>
      <c r="AT31" s="239" t="str">
        <f aca="false">IF(AND(N31&lt;&gt;"", N31&lt;&gt;"処遇改善加算Ⅳ",N31&lt;&gt;"処遇改善加算", AF31=""), "未入力", "入力済")</f>
        <v>入力済</v>
      </c>
      <c r="AU31" s="239" t="str">
        <f aca="false">IF(OR(ISNUMBER(SEARCH("処遇改善加算Ⅰ",N31)),ISNUMBER(SEARCH("処遇改善加算Ⅱ",N31))),"対象","")</f>
        <v/>
      </c>
      <c r="AV31" s="239" t="e">
        <f aca="false">IF(AND(AN31="加算対象",N31&lt;&gt;"処遇改善加算Ⅲ",N31&lt;&gt;"処遇改善加算Ⅳ", N31&lt;&gt;"", AU31&lt;&gt;"対象外"), 1,"")</f>
        <v>#N/A</v>
      </c>
      <c r="AW31" s="537" t="e">
        <f aca="false">IF(AND(AV31=1, OR(AG31=0,AG31=""),AN31="加算対象"),"AH列に色付け","")</f>
        <v>#N/A</v>
      </c>
      <c r="AX31" s="537" t="str">
        <f aca="false">IF(AND($AV31=1,$AW31="AH列に色付け",OR($AG31="",$AH31="")),"未入力",IF(AND($AV31=1,$AW31="",$AG31=""),"未入力","入力済"))</f>
        <v>入力済</v>
      </c>
      <c r="AY31" s="239" t="e">
        <f aca="false">IFERROR(VLOOKUP(K31,【参考】数式用!$AR$3:$AS$49, 2, FALSE), "")))</f>
        <v>#N/A</v>
      </c>
      <c r="AZ31" s="537" t="e">
        <f aca="false">IF(AND(AN31="加算対象",OR(N31="処遇改善加算Ⅰイ",N31="処遇改善加算Ⅰロ")),"AI列に色付け","")</f>
        <v>#N/A</v>
      </c>
      <c r="BA31" s="496" t="str">
        <f aca="false">IF(AND(OR(N31="処遇改善加算Ⅰイ",N31="処遇改善加算Ⅰロ"), AI31=""), "未入力","入力済")</f>
        <v>入力済</v>
      </c>
      <c r="BB31" s="239" t="e">
        <f aca="false">IFERROR(VLOOKUP(K31,【参考】数式用!$AX$3:$AY$56, 2, FALSE), "")))</f>
        <v>#N/A</v>
      </c>
      <c r="BC31" s="537" t="e">
        <f aca="false">IF(OR(COUNTIF(AE31:AH31,"*令和８年度特例要件を*")&gt;0,ISNUMBER(SEARCH("処遇改善加算Ⅰロ",N31)),ISNUMBER(SEARCH("処遇改善加算Ⅱロ",N31)),AN31="加算対象外"),"AJ列に色付け","")</f>
        <v>#N/A</v>
      </c>
      <c r="BD31" s="496" t="str">
        <f aca="false">IF(AND(COUNTIF(AE31:AH31,"*令和８年度特例要件を*")&gt;0,AJ31=""), "未入力","入力済")</f>
        <v>入力済</v>
      </c>
      <c r="BE31" s="496" t="e">
        <f aca="false">IF(AH31="*その他*","AJ列色消し",IF(OR(ISNUMBER(SEARCH("処遇改善加算Ⅰロ",N31)),ISNUMBER(SEARCH("処遇改善加算Ⅱロ",N31))),"",IF(AND(BC31="AJ列に色付け",AE31="○",AF31="○",AG31&gt;=1),"AJ列色消し","")))</f>
        <v>#N/A</v>
      </c>
      <c r="BF31" s="496" t="str">
        <f aca="false">IF(AND(N31="処遇改善加算",AE31="○"),"AJ列色消し","")</f>
        <v/>
      </c>
      <c r="BG31" s="496" t="e">
        <f aca="false">IF(OR(TRIM(BC31)="",BE31="AJ列色消し",BF31="AJ列色消し"),"","入力必要")</f>
        <v>#N/A</v>
      </c>
      <c r="BH31" s="496" t="e">
        <f aca="false">IF(AND(BE31="",BG31="入力必要"),IF(AJ31="","未入力","入力済"),"")</f>
        <v>#N/A</v>
      </c>
      <c r="BI31" s="496" t="str">
        <f aca="false">G31</f>
        <v/>
      </c>
      <c r="BM31" s="500" t="e">
        <f aca="false">VLOOKUP(K31,【参考】数式用!$A$2:$O$57,15,FALSE))</f>
        <v>#N/A</v>
      </c>
    </row>
    <row r="32" s="18" customFormat="true" ht="109.5" hidden="false" customHeight="true" outlineLevel="0" collapsed="false">
      <c r="A32" s="475" t="n">
        <v>21</v>
      </c>
      <c r="B32" s="476" t="str">
        <f aca="false">IF(基本情報入力シート!B60="","",基本情報入力シート!B60)</f>
        <v/>
      </c>
      <c r="C32" s="476"/>
      <c r="D32" s="476"/>
      <c r="E32" s="476"/>
      <c r="F32" s="476"/>
      <c r="G32" s="477" t="str">
        <f aca="false">IF(基本情報入力シート!L60="", "", 基本情報入力シート!L60)</f>
        <v/>
      </c>
      <c r="H32" s="477" t="str">
        <f aca="false">IF(基本情報入力シート!Q60="", "", 基本情報入力シート!Q60)</f>
        <v/>
      </c>
      <c r="I32" s="477" t="str">
        <f aca="false">IF(基本情報入力シート!V60="", "", 基本情報入力シート!V60)</f>
        <v/>
      </c>
      <c r="J32" s="477" t="str">
        <f aca="false">IF(基本情報入力シート!W60="", "", 基本情報入力シート!W60)</f>
        <v/>
      </c>
      <c r="K32" s="477" t="str">
        <f aca="false">IF(基本情報入力シート!Z60="", "", 基本情報入力シート!Z60)</f>
        <v/>
      </c>
      <c r="L32" s="478" t="str">
        <f aca="false">IF(基本情報入力シート!AF60=0, "",基本情報入力シート!AF60)</f>
        <v/>
      </c>
      <c r="M32" s="479" t="e">
        <f aca="false">IF(AND(基本情報入力シート!AG60="",基本情報入力シート!AG60=""), "", 基本情報入力シート!AG60)</f>
        <v>#N/A</v>
      </c>
      <c r="N32" s="480"/>
      <c r="O32" s="481" t="e">
        <f aca="false">IFERROR(VLOOKUP(K32,【参考】数式用!$A$2:$M$57,MATCH(N32,【参考】数式用!$G$3:$M$3,0)+6,0),"")))</f>
        <v>#N/A</v>
      </c>
      <c r="P32" s="482" t="s">
        <v>179</v>
      </c>
      <c r="Q32" s="483"/>
      <c r="R32" s="484" t="s">
        <v>180</v>
      </c>
      <c r="S32" s="483"/>
      <c r="T32" s="484" t="s">
        <v>268</v>
      </c>
      <c r="U32" s="483"/>
      <c r="V32" s="484" t="s">
        <v>180</v>
      </c>
      <c r="W32" s="483"/>
      <c r="X32" s="484" t="s">
        <v>181</v>
      </c>
      <c r="Y32" s="484" t="s">
        <v>269</v>
      </c>
      <c r="Z32" s="484" t="str">
        <f aca="false">IF(Q32&gt;=1,(U32*12+W32)-(Q32*12+S32)+1,"")</f>
        <v/>
      </c>
      <c r="AA32" s="485" t="s">
        <v>270</v>
      </c>
      <c r="AB32" s="486" t="str">
        <f aca="false">IFERROR(ROUNDDOWN(ROUND(L32*O32,0)*M32,0)*Z32,"")</f>
        <v/>
      </c>
      <c r="AC32" s="487" t="e">
        <f aca="false">IFERROR(ROUNDDOWN(ROUNDDOWN(ROUND(L32*VLOOKUP(K32,【参考】数式用!$A$2:$M$57,MATCH("処遇改善加算Ⅳ",【参考】数式用!$G$3:$M$3,0)+6,0),0)*M32,0)*Z32*0.5,0), "")),0),0),0))</f>
        <v>#N/A</v>
      </c>
      <c r="AD32" s="488"/>
      <c r="AE32" s="489"/>
      <c r="AF32" s="489"/>
      <c r="AG32" s="490"/>
      <c r="AH32" s="491"/>
      <c r="AI32" s="536"/>
      <c r="AJ32" s="492"/>
      <c r="AK32" s="493" t="e">
        <f aca="false">IF(AND(N32&lt;&gt;"", OR(U32&lt;&gt;9,W32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IF(AND(AN32="加算対象外",N32&lt;&gt;"",AE32="―",AJ32="―"),"このサービスについては、キャリアパス要件Ⅰ・Ⅱか令和８年度特例要件のどちらかの要件を満たしている必要があります",""))</f>
        <v>#N/A</v>
      </c>
      <c r="AL32" s="494" t="str">
        <f aca="false">IF(N32="","",IF(OR(AND(COUNTIF(AP32,"未入力")&gt;0,AD32=""),AND(COUNTBLANK(AP32)&gt;0,AE32=""),AND(COUNTIF(AN32:BD32,"AF列に色付け")&gt;0,AF32=""),AND(COUNTIF(AN32:BD32,"AG列に色付け")&gt;0,OR(AG32="",AG32=0)),AND(COUNTIF(AN32:BD32,"AH列に色付け")&gt;0,AH32=""),AND(COUNTIF(AN32:BD32,"AI列に色付け")&gt;0,AI32=""),AND(COUNTIF(AN32:BD32,"AJ列に色付け")&gt;0,AJ32="",NOT(OR(BE32="AJ列色消し",BF32="AJ列色消し")))),"！記入が必要な欄（オレンジ色のセル）に空欄があります。空欄を埋めてください。",""))</f>
        <v/>
      </c>
      <c r="AM32" s="495"/>
      <c r="AN32" s="537" t="e">
        <f aca="false">IFERROR(VLOOKUP(K32,【参考】数式用!$A$2:$N$57,14,FALSE),"")))</f>
        <v>#N/A</v>
      </c>
      <c r="AO32" s="537" t="str">
        <f aca="false">IF(AND(K32&lt;&gt;""),"N列に色付け","")</f>
        <v/>
      </c>
      <c r="AP32" s="538" t="e">
        <f aca="false">IF(AND(AC32&lt;&gt;0,AC32&lt;&gt;"",AN32="加算対象"),IF(AD32="○","入力済","未入力"),"")</f>
        <v>#N/A</v>
      </c>
      <c r="AQ32" s="538" t="str">
        <f aca="false">"キャリアパス要件Ⅰ・Ⅱ_"&amp;AN32</f>
        <v>キャリアパス要件Ⅰ・Ⅱ_</v>
      </c>
      <c r="AR32" s="239" t="str">
        <f aca="false">IF(AND(N32&lt;&gt;"", AE32=""), "未入力", "入力済")</f>
        <v>入力済</v>
      </c>
      <c r="AS32" s="537" t="e">
        <f aca="false">IF(AND(N32&lt;&gt;"", N32&lt;&gt;"処遇改善加算Ⅳ",AN32="加算対象"),"AF列に色付け","")</f>
        <v>#N/A</v>
      </c>
      <c r="AT32" s="239" t="str">
        <f aca="false">IF(AND(N32&lt;&gt;"", N32&lt;&gt;"処遇改善加算Ⅳ",N32&lt;&gt;"処遇改善加算", AF32=""), "未入力", "入力済")</f>
        <v>入力済</v>
      </c>
      <c r="AU32" s="239" t="str">
        <f aca="false">IF(OR(ISNUMBER(SEARCH("処遇改善加算Ⅰ",N32)),ISNUMBER(SEARCH("処遇改善加算Ⅱ",N32))),"対象","")</f>
        <v/>
      </c>
      <c r="AV32" s="239" t="e">
        <f aca="false">IF(AND(AN32="加算対象",N32&lt;&gt;"処遇改善加算Ⅲ",N32&lt;&gt;"処遇改善加算Ⅳ", N32&lt;&gt;"", AU32&lt;&gt;"対象外"), 1,"")</f>
        <v>#N/A</v>
      </c>
      <c r="AW32" s="537" t="e">
        <f aca="false">IF(AND(AV32=1, OR(AG32=0,AG32=""),AN32="加算対象"),"AH列に色付け","")</f>
        <v>#N/A</v>
      </c>
      <c r="AX32" s="537" t="str">
        <f aca="false">IF(AND($AV32=1,$AW32="AH列に色付け",OR($AG32="",$AH32="")),"未入力",IF(AND($AV32=1,$AW32="",$AG32=""),"未入力","入力済"))</f>
        <v>入力済</v>
      </c>
      <c r="AY32" s="239" t="e">
        <f aca="false">IFERROR(VLOOKUP(K32,【参考】数式用!$AR$3:$AS$49, 2, FALSE), "")))</f>
        <v>#N/A</v>
      </c>
      <c r="AZ32" s="537" t="e">
        <f aca="false">IF(AND(AN32="加算対象",OR(N32="処遇改善加算Ⅰイ",N32="処遇改善加算Ⅰロ")),"AI列に色付け","")</f>
        <v>#N/A</v>
      </c>
      <c r="BA32" s="496" t="str">
        <f aca="false">IF(AND(OR(N32="処遇改善加算Ⅰイ",N32="処遇改善加算Ⅰロ"), AI32=""), "未入力","入力済")</f>
        <v>入力済</v>
      </c>
      <c r="BB32" s="239" t="e">
        <f aca="false">IFERROR(VLOOKUP(K32,【参考】数式用!$AX$3:$AY$56, 2, FALSE), "")))</f>
        <v>#N/A</v>
      </c>
      <c r="BC32" s="537" t="e">
        <f aca="false">IF(OR(COUNTIF(AE32:AH32,"*令和８年度特例要件を*")&gt;0,ISNUMBER(SEARCH("処遇改善加算Ⅰロ",N32)),ISNUMBER(SEARCH("処遇改善加算Ⅱロ",N32)),AN32="加算対象外"),"AJ列に色付け","")</f>
        <v>#N/A</v>
      </c>
      <c r="BD32" s="496" t="str">
        <f aca="false">IF(AND(COUNTIF(AE32:AH32,"*令和８年度特例要件を*")&gt;0,AJ32=""), "未入力","入力済")</f>
        <v>入力済</v>
      </c>
      <c r="BE32" s="496" t="e">
        <f aca="false">IF(AH32="*その他*","AJ列色消し",IF(OR(ISNUMBER(SEARCH("処遇改善加算Ⅰロ",N32)),ISNUMBER(SEARCH("処遇改善加算Ⅱロ",N32))),"",IF(AND(BC32="AJ列に色付け",AE32="○",AF32="○",AG32&gt;=1),"AJ列色消し","")))</f>
        <v>#N/A</v>
      </c>
      <c r="BF32" s="496" t="str">
        <f aca="false">IF(AND(N32="処遇改善加算",AE32="○"),"AJ列色消し","")</f>
        <v/>
      </c>
      <c r="BG32" s="496" t="e">
        <f aca="false">IF(OR(TRIM(BC32)="",BE32="AJ列色消し",BF32="AJ列色消し"),"","入力必要")</f>
        <v>#N/A</v>
      </c>
      <c r="BH32" s="496" t="e">
        <f aca="false">IF(AND(BE32="",BG32="入力必要"),IF(AJ32="","未入力","入力済"),"")</f>
        <v>#N/A</v>
      </c>
      <c r="BI32" s="496" t="str">
        <f aca="false">G32</f>
        <v/>
      </c>
      <c r="BM32" s="500" t="e">
        <f aca="false">VLOOKUP(K32,【参考】数式用!$A$2:$O$57,15,FALSE))</f>
        <v>#N/A</v>
      </c>
    </row>
    <row r="33" s="18" customFormat="true" ht="109.5" hidden="false" customHeight="true" outlineLevel="0" collapsed="false">
      <c r="A33" s="475" t="n">
        <v>22</v>
      </c>
      <c r="B33" s="476" t="str">
        <f aca="false">IF(基本情報入力シート!B61="","",基本情報入力シート!B61)</f>
        <v/>
      </c>
      <c r="C33" s="476"/>
      <c r="D33" s="476"/>
      <c r="E33" s="476"/>
      <c r="F33" s="476"/>
      <c r="G33" s="477" t="str">
        <f aca="false">IF(基本情報入力シート!L61="", "", 基本情報入力シート!L61)</f>
        <v/>
      </c>
      <c r="H33" s="477" t="str">
        <f aca="false">IF(基本情報入力シート!Q61="", "", 基本情報入力シート!Q61)</f>
        <v/>
      </c>
      <c r="I33" s="477" t="str">
        <f aca="false">IF(基本情報入力シート!V61="", "", 基本情報入力シート!V61)</f>
        <v/>
      </c>
      <c r="J33" s="477" t="str">
        <f aca="false">IF(基本情報入力シート!W61="", "", 基本情報入力シート!W61)</f>
        <v/>
      </c>
      <c r="K33" s="477" t="str">
        <f aca="false">IF(基本情報入力シート!Z61="", "", 基本情報入力シート!Z61)</f>
        <v/>
      </c>
      <c r="L33" s="478" t="str">
        <f aca="false">IF(基本情報入力シート!AF61=0, "",基本情報入力シート!AF61)</f>
        <v/>
      </c>
      <c r="M33" s="479" t="e">
        <f aca="false">IF(AND(基本情報入力シート!AG61="",基本情報入力シート!AG61=""), "", 基本情報入力シート!AG61)</f>
        <v>#N/A</v>
      </c>
      <c r="N33" s="480"/>
      <c r="O33" s="481" t="e">
        <f aca="false">IFERROR(VLOOKUP(K33,【参考】数式用!$A$2:$M$57,MATCH(N33,【参考】数式用!$G$3:$M$3,0)+6,0),"")))</f>
        <v>#N/A</v>
      </c>
      <c r="P33" s="482" t="s">
        <v>179</v>
      </c>
      <c r="Q33" s="483"/>
      <c r="R33" s="484" t="s">
        <v>180</v>
      </c>
      <c r="S33" s="483"/>
      <c r="T33" s="484" t="s">
        <v>268</v>
      </c>
      <c r="U33" s="483"/>
      <c r="V33" s="484" t="s">
        <v>180</v>
      </c>
      <c r="W33" s="483"/>
      <c r="X33" s="484" t="s">
        <v>181</v>
      </c>
      <c r="Y33" s="484" t="s">
        <v>269</v>
      </c>
      <c r="Z33" s="484" t="str">
        <f aca="false">IF(Q33&gt;=1,(U33*12+W33)-(Q33*12+S33)+1,"")</f>
        <v/>
      </c>
      <c r="AA33" s="485" t="s">
        <v>270</v>
      </c>
      <c r="AB33" s="486" t="str">
        <f aca="false">IFERROR(ROUNDDOWN(ROUND(L33*O33,0)*M33,0)*Z33,"")</f>
        <v/>
      </c>
      <c r="AC33" s="487" t="e">
        <f aca="false">IFERROR(ROUNDDOWN(ROUNDDOWN(ROUND(L33*VLOOKUP(K33,【参考】数式用!$A$2:$M$57,MATCH("処遇改善加算Ⅳ",【参考】数式用!$G$3:$M$3,0)+6,0),0)*M33,0)*Z33*0.5,0), "")),0),0),0))</f>
        <v>#N/A</v>
      </c>
      <c r="AD33" s="488"/>
      <c r="AE33" s="489"/>
      <c r="AF33" s="489"/>
      <c r="AG33" s="490"/>
      <c r="AH33" s="491"/>
      <c r="AI33" s="536"/>
      <c r="AJ33" s="492"/>
      <c r="AK33" s="493" t="e">
        <f aca="false">IF(AND(N33&lt;&gt;"", OR(U33&lt;&gt;9,W33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IF(AND(AN33="加算対象外",N33&lt;&gt;"",AE33="―",AJ33="―"),"このサービスについては、キャリアパス要件Ⅰ・Ⅱか令和８年度特例要件のどちらかの要件を満たしている必要があります",""))</f>
        <v>#N/A</v>
      </c>
      <c r="AL33" s="494" t="str">
        <f aca="false">IF(N33="","",IF(OR(AND(COUNTIF(AP33,"未入力")&gt;0,AD33=""),AND(COUNTBLANK(AP33)&gt;0,AE33=""),AND(COUNTIF(AN33:BD33,"AF列に色付け")&gt;0,AF33=""),AND(COUNTIF(AN33:BD33,"AG列に色付け")&gt;0,OR(AG33="",AG33=0)),AND(COUNTIF(AN33:BD33,"AH列に色付け")&gt;0,AH33=""),AND(COUNTIF(AN33:BD33,"AI列に色付け")&gt;0,AI33=""),AND(COUNTIF(AN33:BD33,"AJ列に色付け")&gt;0,AJ33="",NOT(OR(BE33="AJ列色消し",BF33="AJ列色消し")))),"！記入が必要な欄（オレンジ色のセル）に空欄があります。空欄を埋めてください。",""))</f>
        <v/>
      </c>
      <c r="AM33" s="495"/>
      <c r="AN33" s="537" t="e">
        <f aca="false">IFERROR(VLOOKUP(K33,【参考】数式用!$A$2:$N$57,14,FALSE),"")))</f>
        <v>#N/A</v>
      </c>
      <c r="AO33" s="537" t="str">
        <f aca="false">IF(AND(K33&lt;&gt;""),"N列に色付け","")</f>
        <v/>
      </c>
      <c r="AP33" s="538" t="e">
        <f aca="false">IF(AND(AC33&lt;&gt;0,AC33&lt;&gt;"",AN33="加算対象"),IF(AD33="○","入力済","未入力"),"")</f>
        <v>#N/A</v>
      </c>
      <c r="AQ33" s="538" t="str">
        <f aca="false">"キャリアパス要件Ⅰ・Ⅱ_"&amp;AN33</f>
        <v>キャリアパス要件Ⅰ・Ⅱ_</v>
      </c>
      <c r="AR33" s="239" t="str">
        <f aca="false">IF(AND(N33&lt;&gt;"", AE33=""), "未入力", "入力済")</f>
        <v>入力済</v>
      </c>
      <c r="AS33" s="537" t="e">
        <f aca="false">IF(AND(N33&lt;&gt;"", N33&lt;&gt;"処遇改善加算Ⅳ",AN33="加算対象"),"AF列に色付け","")</f>
        <v>#N/A</v>
      </c>
      <c r="AT33" s="239" t="str">
        <f aca="false">IF(AND(N33&lt;&gt;"", N33&lt;&gt;"処遇改善加算Ⅳ",N33&lt;&gt;"処遇改善加算", AF33=""), "未入力", "入力済")</f>
        <v>入力済</v>
      </c>
      <c r="AU33" s="239" t="str">
        <f aca="false">IF(OR(ISNUMBER(SEARCH("処遇改善加算Ⅰ",N33)),ISNUMBER(SEARCH("処遇改善加算Ⅱ",N33))),"対象","")</f>
        <v/>
      </c>
      <c r="AV33" s="239" t="e">
        <f aca="false">IF(AND(AN33="加算対象",N33&lt;&gt;"処遇改善加算Ⅲ",N33&lt;&gt;"処遇改善加算Ⅳ", N33&lt;&gt;"", AU33&lt;&gt;"対象外"), 1,"")</f>
        <v>#N/A</v>
      </c>
      <c r="AW33" s="537" t="e">
        <f aca="false">IF(AND(AV33=1, OR(AG33=0,AG33=""),AN33="加算対象"),"AH列に色付け","")</f>
        <v>#N/A</v>
      </c>
      <c r="AX33" s="537" t="str">
        <f aca="false">IF(AND($AV33=1,$AW33="AH列に色付け",OR($AG33="",$AH33="")),"未入力",IF(AND($AV33=1,$AW33="",$AG33=""),"未入力","入力済"))</f>
        <v>入力済</v>
      </c>
      <c r="AY33" s="239" t="e">
        <f aca="false">IFERROR(VLOOKUP(K33,【参考】数式用!$AR$3:$AS$49, 2, FALSE), "")))</f>
        <v>#N/A</v>
      </c>
      <c r="AZ33" s="537" t="e">
        <f aca="false">IF(AND(AN33="加算対象",OR(N33="処遇改善加算Ⅰイ",N33="処遇改善加算Ⅰロ")),"AI列に色付け","")</f>
        <v>#N/A</v>
      </c>
      <c r="BA33" s="496" t="str">
        <f aca="false">IF(AND(OR(N33="処遇改善加算Ⅰイ",N33="処遇改善加算Ⅰロ"), AI33=""), "未入力","入力済")</f>
        <v>入力済</v>
      </c>
      <c r="BB33" s="239" t="e">
        <f aca="false">IFERROR(VLOOKUP(K33,【参考】数式用!$AX$3:$AY$56, 2, FALSE), "")))</f>
        <v>#N/A</v>
      </c>
      <c r="BC33" s="537" t="e">
        <f aca="false">IF(OR(COUNTIF(AE33:AH33,"*令和８年度特例要件を*")&gt;0,ISNUMBER(SEARCH("処遇改善加算Ⅰロ",N33)),ISNUMBER(SEARCH("処遇改善加算Ⅱロ",N33)),AN33="加算対象外"),"AJ列に色付け","")</f>
        <v>#N/A</v>
      </c>
      <c r="BD33" s="496" t="str">
        <f aca="false">IF(AND(COUNTIF(AE33:AH33,"*令和８年度特例要件を*")&gt;0,AJ33=""), "未入力","入力済")</f>
        <v>入力済</v>
      </c>
      <c r="BE33" s="496" t="e">
        <f aca="false">IF(AH33="*その他*","AJ列色消し",IF(OR(ISNUMBER(SEARCH("処遇改善加算Ⅰロ",N33)),ISNUMBER(SEARCH("処遇改善加算Ⅱロ",N33))),"",IF(AND(BC33="AJ列に色付け",AE33="○",AF33="○",AG33&gt;=1),"AJ列色消し","")))</f>
        <v>#N/A</v>
      </c>
      <c r="BF33" s="496" t="str">
        <f aca="false">IF(AND(N33="処遇改善加算",AE33="○"),"AJ列色消し","")</f>
        <v/>
      </c>
      <c r="BG33" s="496" t="e">
        <f aca="false">IF(OR(TRIM(BC33)="",BE33="AJ列色消し",BF33="AJ列色消し"),"","入力必要")</f>
        <v>#N/A</v>
      </c>
      <c r="BH33" s="496" t="e">
        <f aca="false">IF(AND(BE33="",BG33="入力必要"),IF(AJ33="","未入力","入力済"),"")</f>
        <v>#N/A</v>
      </c>
      <c r="BI33" s="496" t="str">
        <f aca="false">G33</f>
        <v/>
      </c>
      <c r="BM33" s="500" t="e">
        <f aca="false">VLOOKUP(K33,【参考】数式用!$A$2:$O$57,15,FALSE))</f>
        <v>#N/A</v>
      </c>
    </row>
    <row r="34" s="18" customFormat="true" ht="109.5" hidden="false" customHeight="true" outlineLevel="0" collapsed="false">
      <c r="A34" s="475" t="n">
        <v>23</v>
      </c>
      <c r="B34" s="476" t="str">
        <f aca="false">IF(基本情報入力シート!B62="","",基本情報入力シート!B62)</f>
        <v/>
      </c>
      <c r="C34" s="476"/>
      <c r="D34" s="476"/>
      <c r="E34" s="476"/>
      <c r="F34" s="476"/>
      <c r="G34" s="477" t="str">
        <f aca="false">IF(基本情報入力シート!L62="", "", 基本情報入力シート!L62)</f>
        <v/>
      </c>
      <c r="H34" s="477" t="str">
        <f aca="false">IF(基本情報入力シート!Q62="", "", 基本情報入力シート!Q62)</f>
        <v/>
      </c>
      <c r="I34" s="477" t="str">
        <f aca="false">IF(基本情報入力シート!V62="", "", 基本情報入力シート!V62)</f>
        <v/>
      </c>
      <c r="J34" s="477" t="str">
        <f aca="false">IF(基本情報入力シート!W62="", "", 基本情報入力シート!W62)</f>
        <v/>
      </c>
      <c r="K34" s="477" t="str">
        <f aca="false">IF(基本情報入力シート!Z62="", "", 基本情報入力シート!Z62)</f>
        <v/>
      </c>
      <c r="L34" s="478" t="str">
        <f aca="false">IF(基本情報入力シート!AF62=0, "",基本情報入力シート!AF62)</f>
        <v/>
      </c>
      <c r="M34" s="479" t="e">
        <f aca="false">IF(AND(基本情報入力シート!AG62="",基本情報入力シート!AG62=""), "", 基本情報入力シート!AG62)</f>
        <v>#N/A</v>
      </c>
      <c r="N34" s="480"/>
      <c r="O34" s="481" t="e">
        <f aca="false">IFERROR(VLOOKUP(K34,【参考】数式用!$A$2:$M$57,MATCH(N34,【参考】数式用!$G$3:$M$3,0)+6,0),"")))</f>
        <v>#N/A</v>
      </c>
      <c r="P34" s="482" t="s">
        <v>179</v>
      </c>
      <c r="Q34" s="483"/>
      <c r="R34" s="484" t="s">
        <v>180</v>
      </c>
      <c r="S34" s="483"/>
      <c r="T34" s="484" t="s">
        <v>268</v>
      </c>
      <c r="U34" s="483"/>
      <c r="V34" s="484" t="s">
        <v>180</v>
      </c>
      <c r="W34" s="483"/>
      <c r="X34" s="484" t="s">
        <v>181</v>
      </c>
      <c r="Y34" s="484" t="s">
        <v>269</v>
      </c>
      <c r="Z34" s="484" t="str">
        <f aca="false">IF(Q34&gt;=1,(U34*12+W34)-(Q34*12+S34)+1,"")</f>
        <v/>
      </c>
      <c r="AA34" s="485" t="s">
        <v>270</v>
      </c>
      <c r="AB34" s="486" t="str">
        <f aca="false">IFERROR(ROUNDDOWN(ROUND(L34*O34,0)*M34,0)*Z34,"")</f>
        <v/>
      </c>
      <c r="AC34" s="487" t="e">
        <f aca="false">IFERROR(ROUNDDOWN(ROUNDDOWN(ROUND(L34*VLOOKUP(K34,【参考】数式用!$A$2:$M$57,MATCH("処遇改善加算Ⅳ",【参考】数式用!$G$3:$M$3,0)+6,0),0)*M34,0)*Z34*0.5,0), "")),0),0),0))</f>
        <v>#N/A</v>
      </c>
      <c r="AD34" s="488"/>
      <c r="AE34" s="489"/>
      <c r="AF34" s="489"/>
      <c r="AG34" s="490"/>
      <c r="AH34" s="491"/>
      <c r="AI34" s="536"/>
      <c r="AJ34" s="492"/>
      <c r="AK34" s="493" t="e">
        <f aca="false">IF(AND(N34&lt;&gt;"", OR(U34&lt;&gt;9,W34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IF(AND(AN34="加算対象外",N34&lt;&gt;"",AE34="―",AJ34="―"),"このサービスについては、キャリアパス要件Ⅰ・Ⅱか令和８年度特例要件のどちらかの要件を満たしている必要があります",""))</f>
        <v>#N/A</v>
      </c>
      <c r="AL34" s="494" t="str">
        <f aca="false">IF(N34="","",IF(OR(AND(COUNTIF(AP34,"未入力")&gt;0,AD34=""),AND(COUNTBLANK(AP34)&gt;0,AE34=""),AND(COUNTIF(AN34:BD34,"AF列に色付け")&gt;0,AF34=""),AND(COUNTIF(AN34:BD34,"AG列に色付け")&gt;0,OR(AG34="",AG34=0)),AND(COUNTIF(AN34:BD34,"AH列に色付け")&gt;0,AH34=""),AND(COUNTIF(AN34:BD34,"AI列に色付け")&gt;0,AI34=""),AND(COUNTIF(AN34:BD34,"AJ列に色付け")&gt;0,AJ34="",NOT(OR(BE34="AJ列色消し",BF34="AJ列色消し")))),"！記入が必要な欄（オレンジ色のセル）に空欄があります。空欄を埋めてください。",""))</f>
        <v/>
      </c>
      <c r="AM34" s="495"/>
      <c r="AN34" s="537" t="e">
        <f aca="false">IFERROR(VLOOKUP(K34,【参考】数式用!$A$2:$N$57,14,FALSE),"")))</f>
        <v>#N/A</v>
      </c>
      <c r="AO34" s="537" t="str">
        <f aca="false">IF(AND(K34&lt;&gt;""),"N列に色付け","")</f>
        <v/>
      </c>
      <c r="AP34" s="538" t="e">
        <f aca="false">IF(AND(AC34&lt;&gt;0,AC34&lt;&gt;"",AN34="加算対象"),IF(AD34="○","入力済","未入力"),"")</f>
        <v>#N/A</v>
      </c>
      <c r="AQ34" s="538" t="str">
        <f aca="false">"キャリアパス要件Ⅰ・Ⅱ_"&amp;AN34</f>
        <v>キャリアパス要件Ⅰ・Ⅱ_</v>
      </c>
      <c r="AR34" s="239" t="str">
        <f aca="false">IF(AND(N34&lt;&gt;"", AE34=""), "未入力", "入力済")</f>
        <v>入力済</v>
      </c>
      <c r="AS34" s="537" t="e">
        <f aca="false">IF(AND(N34&lt;&gt;"", N34&lt;&gt;"処遇改善加算Ⅳ",AN34="加算対象"),"AF列に色付け","")</f>
        <v>#N/A</v>
      </c>
      <c r="AT34" s="239" t="str">
        <f aca="false">IF(AND(N34&lt;&gt;"", N34&lt;&gt;"処遇改善加算Ⅳ",N34&lt;&gt;"処遇改善加算", AF34=""), "未入力", "入力済")</f>
        <v>入力済</v>
      </c>
      <c r="AU34" s="239" t="str">
        <f aca="false">IF(OR(ISNUMBER(SEARCH("処遇改善加算Ⅰ",N34)),ISNUMBER(SEARCH("処遇改善加算Ⅱ",N34))),"対象","")</f>
        <v/>
      </c>
      <c r="AV34" s="239" t="e">
        <f aca="false">IF(AND(AN34="加算対象",N34&lt;&gt;"処遇改善加算Ⅲ",N34&lt;&gt;"処遇改善加算Ⅳ", N34&lt;&gt;"", AU34&lt;&gt;"対象外"), 1,"")</f>
        <v>#N/A</v>
      </c>
      <c r="AW34" s="537" t="e">
        <f aca="false">IF(AND(AV34=1, OR(AG34=0,AG34=""),AN34="加算対象"),"AH列に色付け","")</f>
        <v>#N/A</v>
      </c>
      <c r="AX34" s="537" t="str">
        <f aca="false">IF(AND($AV34=1,$AW34="AH列に色付け",OR($AG34="",$AH34="")),"未入力",IF(AND($AV34=1,$AW34="",$AG34=""),"未入力","入力済"))</f>
        <v>入力済</v>
      </c>
      <c r="AY34" s="239" t="e">
        <f aca="false">IFERROR(VLOOKUP(K34,【参考】数式用!$AR$3:$AS$49, 2, FALSE), "")))</f>
        <v>#N/A</v>
      </c>
      <c r="AZ34" s="537" t="e">
        <f aca="false">IF(AND(AN34="加算対象",OR(N34="処遇改善加算Ⅰイ",N34="処遇改善加算Ⅰロ")),"AI列に色付け","")</f>
        <v>#N/A</v>
      </c>
      <c r="BA34" s="496" t="str">
        <f aca="false">IF(AND(OR(N34="処遇改善加算Ⅰイ",N34="処遇改善加算Ⅰロ"), AI34=""), "未入力","入力済")</f>
        <v>入力済</v>
      </c>
      <c r="BB34" s="239" t="e">
        <f aca="false">IFERROR(VLOOKUP(K34,【参考】数式用!$AX$3:$AY$56, 2, FALSE), "")))</f>
        <v>#N/A</v>
      </c>
      <c r="BC34" s="537" t="e">
        <f aca="false">IF(OR(COUNTIF(AE34:AH34,"*令和８年度特例要件を*")&gt;0,ISNUMBER(SEARCH("処遇改善加算Ⅰロ",N34)),ISNUMBER(SEARCH("処遇改善加算Ⅱロ",N34)),AN34="加算対象外"),"AJ列に色付け","")</f>
        <v>#N/A</v>
      </c>
      <c r="BD34" s="496" t="str">
        <f aca="false">IF(AND(COUNTIF(AE34:AH34,"*令和８年度特例要件を*")&gt;0,AJ34=""), "未入力","入力済")</f>
        <v>入力済</v>
      </c>
      <c r="BE34" s="496" t="e">
        <f aca="false">IF(AH34="*その他*","AJ列色消し",IF(OR(ISNUMBER(SEARCH("処遇改善加算Ⅰロ",N34)),ISNUMBER(SEARCH("処遇改善加算Ⅱロ",N34))),"",IF(AND(BC34="AJ列に色付け",AE34="○",AF34="○",AG34&gt;=1),"AJ列色消し","")))</f>
        <v>#N/A</v>
      </c>
      <c r="BF34" s="496" t="str">
        <f aca="false">IF(AND(N34="処遇改善加算",AE34="○"),"AJ列色消し","")</f>
        <v/>
      </c>
      <c r="BG34" s="496" t="e">
        <f aca="false">IF(OR(TRIM(BC34)="",BE34="AJ列色消し",BF34="AJ列色消し"),"","入力必要")</f>
        <v>#N/A</v>
      </c>
      <c r="BH34" s="496" t="e">
        <f aca="false">IF(AND(BE34="",BG34="入力必要"),IF(AJ34="","未入力","入力済"),"")</f>
        <v>#N/A</v>
      </c>
      <c r="BI34" s="496" t="str">
        <f aca="false">G34</f>
        <v/>
      </c>
      <c r="BM34" s="500" t="e">
        <f aca="false">VLOOKUP(K34,【参考】数式用!$A$2:$O$57,15,FALSE))</f>
        <v>#N/A</v>
      </c>
    </row>
    <row r="35" s="18" customFormat="true" ht="109.5" hidden="false" customHeight="true" outlineLevel="0" collapsed="false">
      <c r="A35" s="475" t="n">
        <v>24</v>
      </c>
      <c r="B35" s="476" t="str">
        <f aca="false">IF(基本情報入力シート!B63="","",基本情報入力シート!B63)</f>
        <v/>
      </c>
      <c r="C35" s="476"/>
      <c r="D35" s="476"/>
      <c r="E35" s="476"/>
      <c r="F35" s="476"/>
      <c r="G35" s="477" t="str">
        <f aca="false">IF(基本情報入力シート!L63="", "", 基本情報入力シート!L63)</f>
        <v/>
      </c>
      <c r="H35" s="477" t="str">
        <f aca="false">IF(基本情報入力シート!Q63="", "", 基本情報入力シート!Q63)</f>
        <v/>
      </c>
      <c r="I35" s="477" t="str">
        <f aca="false">IF(基本情報入力シート!V63="", "", 基本情報入力シート!V63)</f>
        <v/>
      </c>
      <c r="J35" s="477" t="str">
        <f aca="false">IF(基本情報入力シート!W63="", "", 基本情報入力シート!W63)</f>
        <v/>
      </c>
      <c r="K35" s="477" t="str">
        <f aca="false">IF(基本情報入力シート!Z63="", "", 基本情報入力シート!Z63)</f>
        <v/>
      </c>
      <c r="L35" s="478" t="str">
        <f aca="false">IF(基本情報入力シート!AF63=0, "",基本情報入力シート!AF63)</f>
        <v/>
      </c>
      <c r="M35" s="479" t="e">
        <f aca="false">IF(AND(基本情報入力シート!AG63="",基本情報入力シート!AG63=""), "", 基本情報入力シート!AG63)</f>
        <v>#N/A</v>
      </c>
      <c r="N35" s="480"/>
      <c r="O35" s="481" t="e">
        <f aca="false">IFERROR(VLOOKUP(K35,【参考】数式用!$A$2:$M$57,MATCH(N35,【参考】数式用!$G$3:$M$3,0)+6,0),"")))</f>
        <v>#N/A</v>
      </c>
      <c r="P35" s="482" t="s">
        <v>179</v>
      </c>
      <c r="Q35" s="483"/>
      <c r="R35" s="484" t="s">
        <v>180</v>
      </c>
      <c r="S35" s="483"/>
      <c r="T35" s="484" t="s">
        <v>268</v>
      </c>
      <c r="U35" s="483"/>
      <c r="V35" s="484" t="s">
        <v>180</v>
      </c>
      <c r="W35" s="483"/>
      <c r="X35" s="484" t="s">
        <v>181</v>
      </c>
      <c r="Y35" s="484" t="s">
        <v>269</v>
      </c>
      <c r="Z35" s="484" t="str">
        <f aca="false">IF(Q35&gt;=1,(U35*12+W35)-(Q35*12+S35)+1,"")</f>
        <v/>
      </c>
      <c r="AA35" s="485" t="s">
        <v>270</v>
      </c>
      <c r="AB35" s="486" t="str">
        <f aca="false">IFERROR(ROUNDDOWN(ROUND(L35*O35,0)*M35,0)*Z35,"")</f>
        <v/>
      </c>
      <c r="AC35" s="487" t="e">
        <f aca="false">IFERROR(ROUNDDOWN(ROUNDDOWN(ROUND(L35*VLOOKUP(K35,【参考】数式用!$A$2:$M$57,MATCH("処遇改善加算Ⅳ",【参考】数式用!$G$3:$M$3,0)+6,0),0)*M35,0)*Z35*0.5,0), "")),0),0),0))</f>
        <v>#N/A</v>
      </c>
      <c r="AD35" s="488"/>
      <c r="AE35" s="489"/>
      <c r="AF35" s="489"/>
      <c r="AG35" s="490"/>
      <c r="AH35" s="491"/>
      <c r="AI35" s="536"/>
      <c r="AJ35" s="492"/>
      <c r="AK35" s="493" t="e">
        <f aca="false">IF(AND(N35&lt;&gt;"", OR(U35&lt;&gt;9,W35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IF(AND(AN35="加算対象外",N35&lt;&gt;"",AE35="―",AJ35="―"),"このサービスについては、キャリアパス要件Ⅰ・Ⅱか令和８年度特例要件のどちらかの要件を満たしている必要があります",""))</f>
        <v>#N/A</v>
      </c>
      <c r="AL35" s="494" t="str">
        <f aca="false">IF(N35="","",IF(OR(AND(COUNTIF(AP35,"未入力")&gt;0,AD35=""),AND(COUNTBLANK(AP35)&gt;0,AE35=""),AND(COUNTIF(AN35:BD35,"AF列に色付け")&gt;0,AF35=""),AND(COUNTIF(AN35:BD35,"AG列に色付け")&gt;0,OR(AG35="",AG35=0)),AND(COUNTIF(AN35:BD35,"AH列に色付け")&gt;0,AH35=""),AND(COUNTIF(AN35:BD35,"AI列に色付け")&gt;0,AI35=""),AND(COUNTIF(AN35:BD35,"AJ列に色付け")&gt;0,AJ35="",NOT(OR(BE35="AJ列色消し",BF35="AJ列色消し")))),"！記入が必要な欄（オレンジ色のセル）に空欄があります。空欄を埋めてください。",""))</f>
        <v/>
      </c>
      <c r="AM35" s="495"/>
      <c r="AN35" s="537" t="e">
        <f aca="false">IFERROR(VLOOKUP(K35,【参考】数式用!$A$2:$N$57,14,FALSE),"")))</f>
        <v>#N/A</v>
      </c>
      <c r="AO35" s="537" t="str">
        <f aca="false">IF(AND(K35&lt;&gt;""),"N列に色付け","")</f>
        <v/>
      </c>
      <c r="AP35" s="538" t="e">
        <f aca="false">IF(AND(AC35&lt;&gt;0,AC35&lt;&gt;"",AN35="加算対象"),IF(AD35="○","入力済","未入力"),"")</f>
        <v>#N/A</v>
      </c>
      <c r="AQ35" s="538" t="str">
        <f aca="false">"キャリアパス要件Ⅰ・Ⅱ_"&amp;AN35</f>
        <v>キャリアパス要件Ⅰ・Ⅱ_</v>
      </c>
      <c r="AR35" s="239" t="str">
        <f aca="false">IF(AND(N35&lt;&gt;"", AE35=""), "未入力", "入力済")</f>
        <v>入力済</v>
      </c>
      <c r="AS35" s="537" t="e">
        <f aca="false">IF(AND(N35&lt;&gt;"", N35&lt;&gt;"処遇改善加算Ⅳ",AN35="加算対象"),"AF列に色付け","")</f>
        <v>#N/A</v>
      </c>
      <c r="AT35" s="239" t="str">
        <f aca="false">IF(AND(N35&lt;&gt;"", N35&lt;&gt;"処遇改善加算Ⅳ",N35&lt;&gt;"処遇改善加算", AF35=""), "未入力", "入力済")</f>
        <v>入力済</v>
      </c>
      <c r="AU35" s="239" t="str">
        <f aca="false">IF(OR(ISNUMBER(SEARCH("処遇改善加算Ⅰ",N35)),ISNUMBER(SEARCH("処遇改善加算Ⅱ",N35))),"対象","")</f>
        <v/>
      </c>
      <c r="AV35" s="239" t="e">
        <f aca="false">IF(AND(AN35="加算対象",N35&lt;&gt;"処遇改善加算Ⅲ",N35&lt;&gt;"処遇改善加算Ⅳ", N35&lt;&gt;"", AU35&lt;&gt;"対象外"), 1,"")</f>
        <v>#N/A</v>
      </c>
      <c r="AW35" s="537" t="e">
        <f aca="false">IF(AND(AV35=1, OR(AG35=0,AG35=""),AN35="加算対象"),"AH列に色付け","")</f>
        <v>#N/A</v>
      </c>
      <c r="AX35" s="537" t="str">
        <f aca="false">IF(AND($AV35=1,$AW35="AH列に色付け",OR($AG35="",$AH35="")),"未入力",IF(AND($AV35=1,$AW35="",$AG35=""),"未入力","入力済"))</f>
        <v>入力済</v>
      </c>
      <c r="AY35" s="239" t="e">
        <f aca="false">IFERROR(VLOOKUP(K35,【参考】数式用!$AR$3:$AS$49, 2, FALSE), "")))</f>
        <v>#N/A</v>
      </c>
      <c r="AZ35" s="537" t="e">
        <f aca="false">IF(AND(AN35="加算対象",OR(N35="処遇改善加算Ⅰイ",N35="処遇改善加算Ⅰロ")),"AI列に色付け","")</f>
        <v>#N/A</v>
      </c>
      <c r="BA35" s="496" t="str">
        <f aca="false">IF(AND(OR(N35="処遇改善加算Ⅰイ",N35="処遇改善加算Ⅰロ"), AI35=""), "未入力","入力済")</f>
        <v>入力済</v>
      </c>
      <c r="BB35" s="239" t="e">
        <f aca="false">IFERROR(VLOOKUP(K35,【参考】数式用!$AX$3:$AY$56, 2, FALSE), "")))</f>
        <v>#N/A</v>
      </c>
      <c r="BC35" s="537" t="e">
        <f aca="false">IF(OR(COUNTIF(AE35:AH35,"*令和８年度特例要件を*")&gt;0,ISNUMBER(SEARCH("処遇改善加算Ⅰロ",N35)),ISNUMBER(SEARCH("処遇改善加算Ⅱロ",N35)),AN35="加算対象外"),"AJ列に色付け","")</f>
        <v>#N/A</v>
      </c>
      <c r="BD35" s="496" t="str">
        <f aca="false">IF(AND(COUNTIF(AE35:AH35,"*令和８年度特例要件を*")&gt;0,AJ35=""), "未入力","入力済")</f>
        <v>入力済</v>
      </c>
      <c r="BE35" s="496" t="e">
        <f aca="false">IF(AH35="*その他*","AJ列色消し",IF(OR(ISNUMBER(SEARCH("処遇改善加算Ⅰロ",N35)),ISNUMBER(SEARCH("処遇改善加算Ⅱロ",N35))),"",IF(AND(BC35="AJ列に色付け",AE35="○",AF35="○",AG35&gt;=1),"AJ列色消し","")))</f>
        <v>#N/A</v>
      </c>
      <c r="BF35" s="496" t="str">
        <f aca="false">IF(AND(N35="処遇改善加算",AE35="○"),"AJ列色消し","")</f>
        <v/>
      </c>
      <c r="BG35" s="496" t="e">
        <f aca="false">IF(OR(TRIM(BC35)="",BE35="AJ列色消し",BF35="AJ列色消し"),"","入力必要")</f>
        <v>#N/A</v>
      </c>
      <c r="BH35" s="496" t="e">
        <f aca="false">IF(AND(BE35="",BG35="入力必要"),IF(AJ35="","未入力","入力済"),"")</f>
        <v>#N/A</v>
      </c>
      <c r="BI35" s="496" t="str">
        <f aca="false">G35</f>
        <v/>
      </c>
      <c r="BM35" s="500" t="e">
        <f aca="false">VLOOKUP(K35,【参考】数式用!$A$2:$O$57,15,FALSE))</f>
        <v>#N/A</v>
      </c>
    </row>
    <row r="36" s="18" customFormat="true" ht="109.5" hidden="false" customHeight="true" outlineLevel="0" collapsed="false">
      <c r="A36" s="475" t="n">
        <v>25</v>
      </c>
      <c r="B36" s="476" t="str">
        <f aca="false">IF(基本情報入力シート!B64="","",基本情報入力シート!B64)</f>
        <v/>
      </c>
      <c r="C36" s="476"/>
      <c r="D36" s="476"/>
      <c r="E36" s="476"/>
      <c r="F36" s="476"/>
      <c r="G36" s="477" t="str">
        <f aca="false">IF(基本情報入力シート!L64="", "", 基本情報入力シート!L64)</f>
        <v/>
      </c>
      <c r="H36" s="477" t="str">
        <f aca="false">IF(基本情報入力シート!Q64="", "", 基本情報入力シート!Q64)</f>
        <v/>
      </c>
      <c r="I36" s="477" t="str">
        <f aca="false">IF(基本情報入力シート!V64="", "", 基本情報入力シート!V64)</f>
        <v/>
      </c>
      <c r="J36" s="477" t="str">
        <f aca="false">IF(基本情報入力シート!W64="", "", 基本情報入力シート!W64)</f>
        <v/>
      </c>
      <c r="K36" s="477" t="str">
        <f aca="false">IF(基本情報入力シート!Z64="", "", 基本情報入力シート!Z64)</f>
        <v/>
      </c>
      <c r="L36" s="478" t="str">
        <f aca="false">IF(基本情報入力シート!AF64=0, "",基本情報入力シート!AF64)</f>
        <v/>
      </c>
      <c r="M36" s="479" t="e">
        <f aca="false">IF(AND(基本情報入力シート!AG64="",基本情報入力シート!AG64=""), "", 基本情報入力シート!AG64)</f>
        <v>#N/A</v>
      </c>
      <c r="N36" s="480"/>
      <c r="O36" s="481" t="e">
        <f aca="false">IFERROR(VLOOKUP(K36,【参考】数式用!$A$2:$M$57,MATCH(N36,【参考】数式用!$G$3:$M$3,0)+6,0),"")))</f>
        <v>#N/A</v>
      </c>
      <c r="P36" s="482" t="s">
        <v>179</v>
      </c>
      <c r="Q36" s="483"/>
      <c r="R36" s="484" t="s">
        <v>180</v>
      </c>
      <c r="S36" s="483"/>
      <c r="T36" s="484" t="s">
        <v>268</v>
      </c>
      <c r="U36" s="483"/>
      <c r="V36" s="484" t="s">
        <v>180</v>
      </c>
      <c r="W36" s="483"/>
      <c r="X36" s="484" t="s">
        <v>181</v>
      </c>
      <c r="Y36" s="484" t="s">
        <v>269</v>
      </c>
      <c r="Z36" s="484" t="str">
        <f aca="false">IF(Q36&gt;=1,(U36*12+W36)-(Q36*12+S36)+1,"")</f>
        <v/>
      </c>
      <c r="AA36" s="485" t="s">
        <v>270</v>
      </c>
      <c r="AB36" s="486" t="str">
        <f aca="false">IFERROR(ROUNDDOWN(ROUND(L36*O36,0)*M36,0)*Z36,"")</f>
        <v/>
      </c>
      <c r="AC36" s="487" t="e">
        <f aca="false">IFERROR(ROUNDDOWN(ROUNDDOWN(ROUND(L36*VLOOKUP(K36,【参考】数式用!$A$2:$M$57,MATCH("処遇改善加算Ⅳ",【参考】数式用!$G$3:$M$3,0)+6,0),0)*M36,0)*Z36*0.5,0), "")),0),0),0))</f>
        <v>#N/A</v>
      </c>
      <c r="AD36" s="488"/>
      <c r="AE36" s="489"/>
      <c r="AF36" s="489"/>
      <c r="AG36" s="490"/>
      <c r="AH36" s="491"/>
      <c r="AI36" s="536"/>
      <c r="AJ36" s="492"/>
      <c r="AK36" s="493" t="e">
        <f aca="false">IF(AND(N36&lt;&gt;"", OR(U36&lt;&gt;9,W36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IF(AND(AN36="加算対象外",N36&lt;&gt;"",AE36="―",AJ36="―"),"このサービスについては、キャリアパス要件Ⅰ・Ⅱか令和８年度特例要件のどちらかの要件を満たしている必要があります",""))</f>
        <v>#N/A</v>
      </c>
      <c r="AL36" s="494" t="str">
        <f aca="false">IF(N36="","",IF(OR(AND(COUNTIF(AP36,"未入力")&gt;0,AD36=""),AND(COUNTBLANK(AP36)&gt;0,AE36=""),AND(COUNTIF(AN36:BD36,"AF列に色付け")&gt;0,AF36=""),AND(COUNTIF(AN36:BD36,"AG列に色付け")&gt;0,OR(AG36="",AG36=0)),AND(COUNTIF(AN36:BD36,"AH列に色付け")&gt;0,AH36=""),AND(COUNTIF(AN36:BD36,"AI列に色付け")&gt;0,AI36=""),AND(COUNTIF(AN36:BD36,"AJ列に色付け")&gt;0,AJ36="",NOT(OR(BE36="AJ列色消し",BF36="AJ列色消し")))),"！記入が必要な欄（オレンジ色のセル）に空欄があります。空欄を埋めてください。",""))</f>
        <v/>
      </c>
      <c r="AM36" s="495"/>
      <c r="AN36" s="537" t="e">
        <f aca="false">IFERROR(VLOOKUP(K36,【参考】数式用!$A$2:$N$57,14,FALSE),"")))</f>
        <v>#N/A</v>
      </c>
      <c r="AO36" s="537" t="str">
        <f aca="false">IF(AND(K36&lt;&gt;""),"N列に色付け","")</f>
        <v/>
      </c>
      <c r="AP36" s="538" t="e">
        <f aca="false">IF(AND(AC36&lt;&gt;0,AC36&lt;&gt;"",AN36="加算対象"),IF(AD36="○","入力済","未入力"),"")</f>
        <v>#N/A</v>
      </c>
      <c r="AQ36" s="538" t="str">
        <f aca="false">"キャリアパス要件Ⅰ・Ⅱ_"&amp;AN36</f>
        <v>キャリアパス要件Ⅰ・Ⅱ_</v>
      </c>
      <c r="AR36" s="239" t="str">
        <f aca="false">IF(AND(N36&lt;&gt;"", AE36=""), "未入力", "入力済")</f>
        <v>入力済</v>
      </c>
      <c r="AS36" s="537" t="e">
        <f aca="false">IF(AND(N36&lt;&gt;"", N36&lt;&gt;"処遇改善加算Ⅳ",AN36="加算対象"),"AF列に色付け","")</f>
        <v>#N/A</v>
      </c>
      <c r="AT36" s="239" t="str">
        <f aca="false">IF(AND(N36&lt;&gt;"", N36&lt;&gt;"処遇改善加算Ⅳ",N36&lt;&gt;"処遇改善加算", AF36=""), "未入力", "入力済")</f>
        <v>入力済</v>
      </c>
      <c r="AU36" s="239" t="str">
        <f aca="false">IF(OR(ISNUMBER(SEARCH("処遇改善加算Ⅰ",N36)),ISNUMBER(SEARCH("処遇改善加算Ⅱ",N36))),"対象","")</f>
        <v/>
      </c>
      <c r="AV36" s="239" t="e">
        <f aca="false">IF(AND(AN36="加算対象",N36&lt;&gt;"処遇改善加算Ⅲ",N36&lt;&gt;"処遇改善加算Ⅳ", N36&lt;&gt;"", AU36&lt;&gt;"対象外"), 1,"")</f>
        <v>#N/A</v>
      </c>
      <c r="AW36" s="537" t="e">
        <f aca="false">IF(AND(AV36=1, OR(AG36=0,AG36=""),AN36="加算対象"),"AH列に色付け","")</f>
        <v>#N/A</v>
      </c>
      <c r="AX36" s="537" t="str">
        <f aca="false">IF(AND($AV36=1,$AW36="AH列に色付け",OR($AG36="",$AH36="")),"未入力",IF(AND($AV36=1,$AW36="",$AG36=""),"未入力","入力済"))</f>
        <v>入力済</v>
      </c>
      <c r="AY36" s="239" t="e">
        <f aca="false">IFERROR(VLOOKUP(K36,【参考】数式用!$AR$3:$AS$49, 2, FALSE), "")))</f>
        <v>#N/A</v>
      </c>
      <c r="AZ36" s="537" t="e">
        <f aca="false">IF(AND(AN36="加算対象",OR(N36="処遇改善加算Ⅰイ",N36="処遇改善加算Ⅰロ")),"AI列に色付け","")</f>
        <v>#N/A</v>
      </c>
      <c r="BA36" s="496" t="str">
        <f aca="false">IF(AND(OR(N36="処遇改善加算Ⅰイ",N36="処遇改善加算Ⅰロ"), AI36=""), "未入力","入力済")</f>
        <v>入力済</v>
      </c>
      <c r="BB36" s="239" t="e">
        <f aca="false">IFERROR(VLOOKUP(K36,【参考】数式用!$AX$3:$AY$56, 2, FALSE), "")))</f>
        <v>#N/A</v>
      </c>
      <c r="BC36" s="537" t="e">
        <f aca="false">IF(OR(COUNTIF(AE36:AH36,"*令和８年度特例要件を*")&gt;0,ISNUMBER(SEARCH("処遇改善加算Ⅰロ",N36)),ISNUMBER(SEARCH("処遇改善加算Ⅱロ",N36)),AN36="加算対象外"),"AJ列に色付け","")</f>
        <v>#N/A</v>
      </c>
      <c r="BD36" s="496" t="str">
        <f aca="false">IF(AND(COUNTIF(AE36:AH36,"*令和８年度特例要件を*")&gt;0,AJ36=""), "未入力","入力済")</f>
        <v>入力済</v>
      </c>
      <c r="BE36" s="496" t="e">
        <f aca="false">IF(AH36="*その他*","AJ列色消し",IF(OR(ISNUMBER(SEARCH("処遇改善加算Ⅰロ",N36)),ISNUMBER(SEARCH("処遇改善加算Ⅱロ",N36))),"",IF(AND(BC36="AJ列に色付け",AE36="○",AF36="○",AG36&gt;=1),"AJ列色消し","")))</f>
        <v>#N/A</v>
      </c>
      <c r="BF36" s="496" t="str">
        <f aca="false">IF(AND(N36="処遇改善加算",AE36="○"),"AJ列色消し","")</f>
        <v/>
      </c>
      <c r="BG36" s="496" t="e">
        <f aca="false">IF(OR(TRIM(BC36)="",BE36="AJ列色消し",BF36="AJ列色消し"),"","入力必要")</f>
        <v>#N/A</v>
      </c>
      <c r="BH36" s="496" t="e">
        <f aca="false">IF(AND(BE36="",BG36="入力必要"),IF(AJ36="","未入力","入力済"),"")</f>
        <v>#N/A</v>
      </c>
      <c r="BI36" s="496" t="str">
        <f aca="false">G36</f>
        <v/>
      </c>
      <c r="BM36" s="500" t="e">
        <f aca="false">VLOOKUP(K36,【参考】数式用!$A$2:$O$57,15,FALSE))</f>
        <v>#N/A</v>
      </c>
    </row>
    <row r="37" s="18" customFormat="true" ht="109.5" hidden="false" customHeight="true" outlineLevel="0" collapsed="false">
      <c r="A37" s="475" t="n">
        <v>26</v>
      </c>
      <c r="B37" s="476" t="str">
        <f aca="false">IF(基本情報入力シート!B65="","",基本情報入力シート!B65)</f>
        <v/>
      </c>
      <c r="C37" s="476"/>
      <c r="D37" s="476"/>
      <c r="E37" s="476"/>
      <c r="F37" s="476"/>
      <c r="G37" s="477" t="str">
        <f aca="false">IF(基本情報入力シート!L65="", "", 基本情報入力シート!L65)</f>
        <v/>
      </c>
      <c r="H37" s="477" t="str">
        <f aca="false">IF(基本情報入力シート!Q65="", "", 基本情報入力シート!Q65)</f>
        <v/>
      </c>
      <c r="I37" s="477" t="str">
        <f aca="false">IF(基本情報入力シート!V65="", "", 基本情報入力シート!V65)</f>
        <v/>
      </c>
      <c r="J37" s="477" t="str">
        <f aca="false">IF(基本情報入力シート!W65="", "", 基本情報入力シート!W65)</f>
        <v/>
      </c>
      <c r="K37" s="477" t="str">
        <f aca="false">IF(基本情報入力シート!Z65="", "", 基本情報入力シート!Z65)</f>
        <v/>
      </c>
      <c r="L37" s="478" t="str">
        <f aca="false">IF(基本情報入力シート!AF65=0, "",基本情報入力シート!AF65)</f>
        <v/>
      </c>
      <c r="M37" s="479" t="e">
        <f aca="false">IF(AND(基本情報入力シート!AG65="",基本情報入力シート!AG65=""), "", 基本情報入力シート!AG65)</f>
        <v>#N/A</v>
      </c>
      <c r="N37" s="480"/>
      <c r="O37" s="481" t="e">
        <f aca="false">IFERROR(VLOOKUP(K37,【参考】数式用!$A$2:$M$57,MATCH(N37,【参考】数式用!$G$3:$M$3,0)+6,0),"")))</f>
        <v>#N/A</v>
      </c>
      <c r="P37" s="482" t="s">
        <v>179</v>
      </c>
      <c r="Q37" s="483"/>
      <c r="R37" s="484" t="s">
        <v>180</v>
      </c>
      <c r="S37" s="483"/>
      <c r="T37" s="484" t="s">
        <v>268</v>
      </c>
      <c r="U37" s="483"/>
      <c r="V37" s="484" t="s">
        <v>180</v>
      </c>
      <c r="W37" s="483"/>
      <c r="X37" s="484" t="s">
        <v>181</v>
      </c>
      <c r="Y37" s="484" t="s">
        <v>269</v>
      </c>
      <c r="Z37" s="484" t="str">
        <f aca="false">IF(Q37&gt;=1,(U37*12+W37)-(Q37*12+S37)+1,"")</f>
        <v/>
      </c>
      <c r="AA37" s="485" t="s">
        <v>270</v>
      </c>
      <c r="AB37" s="486" t="str">
        <f aca="false">IFERROR(ROUNDDOWN(ROUND(L37*O37,0)*M37,0)*Z37,"")</f>
        <v/>
      </c>
      <c r="AC37" s="487" t="e">
        <f aca="false">IFERROR(ROUNDDOWN(ROUNDDOWN(ROUND(L37*VLOOKUP(K37,【参考】数式用!$A$2:$M$57,MATCH("処遇改善加算Ⅳ",【参考】数式用!$G$3:$M$3,0)+6,0),0)*M37,0)*Z37*0.5,0), "")),0),0),0))</f>
        <v>#N/A</v>
      </c>
      <c r="AD37" s="488"/>
      <c r="AE37" s="489"/>
      <c r="AF37" s="489"/>
      <c r="AG37" s="490"/>
      <c r="AH37" s="491"/>
      <c r="AI37" s="536"/>
      <c r="AJ37" s="492"/>
      <c r="AK37" s="493" t="e">
        <f aca="false">IF(AND(N37&lt;&gt;"", OR(U37&lt;&gt;9,W37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IF(AND(AN37="加算対象外",N37&lt;&gt;"",AE37="―",AJ37="―"),"このサービスについては、キャリアパス要件Ⅰ・Ⅱか令和８年度特例要件のどちらかの要件を満たしている必要があります",""))</f>
        <v>#N/A</v>
      </c>
      <c r="AL37" s="494" t="str">
        <f aca="false">IF(N37="","",IF(OR(AND(COUNTIF(AP37,"未入力")&gt;0,AD37=""),AND(COUNTBLANK(AP37)&gt;0,AE37=""),AND(COUNTIF(AN37:BD37,"AF列に色付け")&gt;0,AF37=""),AND(COUNTIF(AN37:BD37,"AG列に色付け")&gt;0,OR(AG37="",AG37=0)),AND(COUNTIF(AN37:BD37,"AH列に色付け")&gt;0,AH37=""),AND(COUNTIF(AN37:BD37,"AI列に色付け")&gt;0,AI37=""),AND(COUNTIF(AN37:BD37,"AJ列に色付け")&gt;0,AJ37="",NOT(OR(BE37="AJ列色消し",BF37="AJ列色消し")))),"！記入が必要な欄（オレンジ色のセル）に空欄があります。空欄を埋めてください。",""))</f>
        <v/>
      </c>
      <c r="AM37" s="495"/>
      <c r="AN37" s="537" t="e">
        <f aca="false">IFERROR(VLOOKUP(K37,【参考】数式用!$A$2:$N$57,14,FALSE),"")))</f>
        <v>#N/A</v>
      </c>
      <c r="AO37" s="537" t="str">
        <f aca="false">IF(AND(K37&lt;&gt;""),"N列に色付け","")</f>
        <v/>
      </c>
      <c r="AP37" s="538" t="e">
        <f aca="false">IF(AND(AC37&lt;&gt;0,AC37&lt;&gt;"",AN37="加算対象"),IF(AD37="○","入力済","未入力"),"")</f>
        <v>#N/A</v>
      </c>
      <c r="AQ37" s="538" t="str">
        <f aca="false">"キャリアパス要件Ⅰ・Ⅱ_"&amp;AN37</f>
        <v>キャリアパス要件Ⅰ・Ⅱ_</v>
      </c>
      <c r="AR37" s="239" t="str">
        <f aca="false">IF(AND(N37&lt;&gt;"", AE37=""), "未入力", "入力済")</f>
        <v>入力済</v>
      </c>
      <c r="AS37" s="537" t="e">
        <f aca="false">IF(AND(N37&lt;&gt;"", N37&lt;&gt;"処遇改善加算Ⅳ",AN37="加算対象"),"AF列に色付け","")</f>
        <v>#N/A</v>
      </c>
      <c r="AT37" s="239" t="str">
        <f aca="false">IF(AND(N37&lt;&gt;"", N37&lt;&gt;"処遇改善加算Ⅳ",N37&lt;&gt;"処遇改善加算", AF37=""), "未入力", "入力済")</f>
        <v>入力済</v>
      </c>
      <c r="AU37" s="239" t="str">
        <f aca="false">IF(OR(ISNUMBER(SEARCH("処遇改善加算Ⅰ",N37)),ISNUMBER(SEARCH("処遇改善加算Ⅱ",N37))),"対象","")</f>
        <v/>
      </c>
      <c r="AV37" s="239" t="e">
        <f aca="false">IF(AND(AN37="加算対象",N37&lt;&gt;"処遇改善加算Ⅲ",N37&lt;&gt;"処遇改善加算Ⅳ", N37&lt;&gt;"", AU37&lt;&gt;"対象外"), 1,"")</f>
        <v>#N/A</v>
      </c>
      <c r="AW37" s="537" t="e">
        <f aca="false">IF(AND(AV37=1, OR(AG37=0,AG37=""),AN37="加算対象"),"AH列に色付け","")</f>
        <v>#N/A</v>
      </c>
      <c r="AX37" s="537" t="str">
        <f aca="false">IF(AND($AV37=1,$AW37="AH列に色付け",OR($AG37="",$AH37="")),"未入力",IF(AND($AV37=1,$AW37="",$AG37=""),"未入力","入力済"))</f>
        <v>入力済</v>
      </c>
      <c r="AY37" s="239" t="e">
        <f aca="false">IFERROR(VLOOKUP(K37,【参考】数式用!$AR$3:$AS$49, 2, FALSE), "")))</f>
        <v>#N/A</v>
      </c>
      <c r="AZ37" s="537" t="e">
        <f aca="false">IF(AND(AN37="加算対象",OR(N37="処遇改善加算Ⅰイ",N37="処遇改善加算Ⅰロ")),"AI列に色付け","")</f>
        <v>#N/A</v>
      </c>
      <c r="BA37" s="496" t="str">
        <f aca="false">IF(AND(OR(N37="処遇改善加算Ⅰイ",N37="処遇改善加算Ⅰロ"), AI37=""), "未入力","入力済")</f>
        <v>入力済</v>
      </c>
      <c r="BB37" s="239" t="e">
        <f aca="false">IFERROR(VLOOKUP(K37,【参考】数式用!$AX$3:$AY$56, 2, FALSE), "")))</f>
        <v>#N/A</v>
      </c>
      <c r="BC37" s="537" t="e">
        <f aca="false">IF(OR(COUNTIF(AE37:AH37,"*令和８年度特例要件を*")&gt;0,ISNUMBER(SEARCH("処遇改善加算Ⅰロ",N37)),ISNUMBER(SEARCH("処遇改善加算Ⅱロ",N37)),AN37="加算対象外"),"AJ列に色付け","")</f>
        <v>#N/A</v>
      </c>
      <c r="BD37" s="496" t="str">
        <f aca="false">IF(AND(COUNTIF(AE37:AH37,"*令和８年度特例要件を*")&gt;0,AJ37=""), "未入力","入力済")</f>
        <v>入力済</v>
      </c>
      <c r="BE37" s="496" t="e">
        <f aca="false">IF(AH37="*その他*","AJ列色消し",IF(OR(ISNUMBER(SEARCH("処遇改善加算Ⅰロ",N37)),ISNUMBER(SEARCH("処遇改善加算Ⅱロ",N37))),"",IF(AND(BC37="AJ列に色付け",AE37="○",AF37="○",AG37&gt;=1),"AJ列色消し","")))</f>
        <v>#N/A</v>
      </c>
      <c r="BF37" s="496" t="str">
        <f aca="false">IF(AND(N37="処遇改善加算",AE37="○"),"AJ列色消し","")</f>
        <v/>
      </c>
      <c r="BG37" s="496" t="e">
        <f aca="false">IF(OR(TRIM(BC37)="",BE37="AJ列色消し",BF37="AJ列色消し"),"","入力必要")</f>
        <v>#N/A</v>
      </c>
      <c r="BH37" s="496" t="e">
        <f aca="false">IF(AND(BE37="",BG37="入力必要"),IF(AJ37="","未入力","入力済"),"")</f>
        <v>#N/A</v>
      </c>
      <c r="BI37" s="496" t="str">
        <f aca="false">G37</f>
        <v/>
      </c>
      <c r="BM37" s="500" t="e">
        <f aca="false">VLOOKUP(K37,【参考】数式用!$A$2:$O$57,15,FALSE))</f>
        <v>#N/A</v>
      </c>
    </row>
    <row r="38" s="18" customFormat="true" ht="109.5" hidden="false" customHeight="true" outlineLevel="0" collapsed="false">
      <c r="A38" s="475" t="n">
        <v>27</v>
      </c>
      <c r="B38" s="476" t="str">
        <f aca="false">IF(基本情報入力シート!B66="","",基本情報入力シート!B66)</f>
        <v/>
      </c>
      <c r="C38" s="476"/>
      <c r="D38" s="476"/>
      <c r="E38" s="476"/>
      <c r="F38" s="476"/>
      <c r="G38" s="477" t="str">
        <f aca="false">IF(基本情報入力シート!L66="", "", 基本情報入力シート!L66)</f>
        <v/>
      </c>
      <c r="H38" s="477" t="str">
        <f aca="false">IF(基本情報入力シート!Q66="", "", 基本情報入力シート!Q66)</f>
        <v/>
      </c>
      <c r="I38" s="477" t="str">
        <f aca="false">IF(基本情報入力シート!V66="", "", 基本情報入力シート!V66)</f>
        <v/>
      </c>
      <c r="J38" s="477" t="str">
        <f aca="false">IF(基本情報入力シート!W66="", "", 基本情報入力シート!W66)</f>
        <v/>
      </c>
      <c r="K38" s="477" t="str">
        <f aca="false">IF(基本情報入力シート!Z66="", "", 基本情報入力シート!Z66)</f>
        <v/>
      </c>
      <c r="L38" s="478" t="str">
        <f aca="false">IF(基本情報入力シート!AF66=0, "",基本情報入力シート!AF66)</f>
        <v/>
      </c>
      <c r="M38" s="479" t="e">
        <f aca="false">IF(AND(基本情報入力シート!AG66="",基本情報入力シート!AG66=""), "", 基本情報入力シート!AG66)</f>
        <v>#N/A</v>
      </c>
      <c r="N38" s="480"/>
      <c r="O38" s="481" t="e">
        <f aca="false">IFERROR(VLOOKUP(K38,【参考】数式用!$A$2:$M$57,MATCH(N38,【参考】数式用!$G$3:$M$3,0)+6,0),"")))</f>
        <v>#N/A</v>
      </c>
      <c r="P38" s="482" t="s">
        <v>179</v>
      </c>
      <c r="Q38" s="483"/>
      <c r="R38" s="484" t="s">
        <v>180</v>
      </c>
      <c r="S38" s="483"/>
      <c r="T38" s="484" t="s">
        <v>268</v>
      </c>
      <c r="U38" s="483"/>
      <c r="V38" s="484" t="s">
        <v>180</v>
      </c>
      <c r="W38" s="483"/>
      <c r="X38" s="484" t="s">
        <v>181</v>
      </c>
      <c r="Y38" s="484" t="s">
        <v>269</v>
      </c>
      <c r="Z38" s="484" t="str">
        <f aca="false">IF(Q38&gt;=1,(U38*12+W38)-(Q38*12+S38)+1,"")</f>
        <v/>
      </c>
      <c r="AA38" s="485" t="s">
        <v>270</v>
      </c>
      <c r="AB38" s="486" t="str">
        <f aca="false">IFERROR(ROUNDDOWN(ROUND(L38*O38,0)*M38,0)*Z38,"")</f>
        <v/>
      </c>
      <c r="AC38" s="487" t="e">
        <f aca="false">IFERROR(ROUNDDOWN(ROUNDDOWN(ROUND(L38*VLOOKUP(K38,【参考】数式用!$A$2:$M$57,MATCH("処遇改善加算Ⅳ",【参考】数式用!$G$3:$M$3,0)+6,0),0)*M38,0)*Z38*0.5,0), "")),0),0),0))</f>
        <v>#N/A</v>
      </c>
      <c r="AD38" s="488"/>
      <c r="AE38" s="489"/>
      <c r="AF38" s="489"/>
      <c r="AG38" s="490"/>
      <c r="AH38" s="491"/>
      <c r="AI38" s="536"/>
      <c r="AJ38" s="492"/>
      <c r="AK38" s="493" t="e">
        <f aca="false">IF(AND(N38&lt;&gt;"", OR(U38&lt;&gt;9,W38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IF(AND(AN38="加算対象外",N38&lt;&gt;"",AE38="―",AJ38="―"),"このサービスについては、キャリアパス要件Ⅰ・Ⅱか令和８年度特例要件のどちらかの要件を満たしている必要があります",""))</f>
        <v>#N/A</v>
      </c>
      <c r="AL38" s="494" t="str">
        <f aca="false">IF(N38="","",IF(OR(AND(COUNTIF(AP38,"未入力")&gt;0,AD38=""),AND(COUNTBLANK(AP38)&gt;0,AE38=""),AND(COUNTIF(AN38:BD38,"AF列に色付け")&gt;0,AF38=""),AND(COUNTIF(AN38:BD38,"AG列に色付け")&gt;0,OR(AG38="",AG38=0)),AND(COUNTIF(AN38:BD38,"AH列に色付け")&gt;0,AH38=""),AND(COUNTIF(AN38:BD38,"AI列に色付け")&gt;0,AI38=""),AND(COUNTIF(AN38:BD38,"AJ列に色付け")&gt;0,AJ38="",NOT(OR(BE38="AJ列色消し",BF38="AJ列色消し")))),"！記入が必要な欄（オレンジ色のセル）に空欄があります。空欄を埋めてください。",""))</f>
        <v/>
      </c>
      <c r="AM38" s="495"/>
      <c r="AN38" s="537" t="e">
        <f aca="false">IFERROR(VLOOKUP(K38,【参考】数式用!$A$2:$N$57,14,FALSE),"")))</f>
        <v>#N/A</v>
      </c>
      <c r="AO38" s="537" t="str">
        <f aca="false">IF(AND(K38&lt;&gt;""),"N列に色付け","")</f>
        <v/>
      </c>
      <c r="AP38" s="538" t="e">
        <f aca="false">IF(AND(AC38&lt;&gt;0,AC38&lt;&gt;"",AN38="加算対象"),IF(AD38="○","入力済","未入力"),"")</f>
        <v>#N/A</v>
      </c>
      <c r="AQ38" s="538" t="str">
        <f aca="false">"キャリアパス要件Ⅰ・Ⅱ_"&amp;AN38</f>
        <v>キャリアパス要件Ⅰ・Ⅱ_</v>
      </c>
      <c r="AR38" s="239" t="str">
        <f aca="false">IF(AND(N38&lt;&gt;"", AE38=""), "未入力", "入力済")</f>
        <v>入力済</v>
      </c>
      <c r="AS38" s="537" t="e">
        <f aca="false">IF(AND(N38&lt;&gt;"", N38&lt;&gt;"処遇改善加算Ⅳ",AN38="加算対象"),"AF列に色付け","")</f>
        <v>#N/A</v>
      </c>
      <c r="AT38" s="239" t="str">
        <f aca="false">IF(AND(N38&lt;&gt;"", N38&lt;&gt;"処遇改善加算Ⅳ",N38&lt;&gt;"処遇改善加算", AF38=""), "未入力", "入力済")</f>
        <v>入力済</v>
      </c>
      <c r="AU38" s="239" t="str">
        <f aca="false">IF(OR(ISNUMBER(SEARCH("処遇改善加算Ⅰ",N38)),ISNUMBER(SEARCH("処遇改善加算Ⅱ",N38))),"対象","")</f>
        <v/>
      </c>
      <c r="AV38" s="239" t="e">
        <f aca="false">IF(AND(AN38="加算対象",N38&lt;&gt;"処遇改善加算Ⅲ",N38&lt;&gt;"処遇改善加算Ⅳ", N38&lt;&gt;"", AU38&lt;&gt;"対象外"), 1,"")</f>
        <v>#N/A</v>
      </c>
      <c r="AW38" s="537" t="e">
        <f aca="false">IF(AND(AV38=1, OR(AG38=0,AG38=""),AN38="加算対象"),"AH列に色付け","")</f>
        <v>#N/A</v>
      </c>
      <c r="AX38" s="537" t="str">
        <f aca="false">IF(AND($AV38=1,$AW38="AH列に色付け",OR($AG38="",$AH38="")),"未入力",IF(AND($AV38=1,$AW38="",$AG38=""),"未入力","入力済"))</f>
        <v>入力済</v>
      </c>
      <c r="AY38" s="239" t="e">
        <f aca="false">IFERROR(VLOOKUP(K38,【参考】数式用!$AR$3:$AS$49, 2, FALSE), "")))</f>
        <v>#N/A</v>
      </c>
      <c r="AZ38" s="537" t="e">
        <f aca="false">IF(AND(AN38="加算対象",OR(N38="処遇改善加算Ⅰイ",N38="処遇改善加算Ⅰロ")),"AI列に色付け","")</f>
        <v>#N/A</v>
      </c>
      <c r="BA38" s="496" t="str">
        <f aca="false">IF(AND(OR(N38="処遇改善加算Ⅰイ",N38="処遇改善加算Ⅰロ"), AI38=""), "未入力","入力済")</f>
        <v>入力済</v>
      </c>
      <c r="BB38" s="239" t="e">
        <f aca="false">IFERROR(VLOOKUP(K38,【参考】数式用!$AX$3:$AY$56, 2, FALSE), "")))</f>
        <v>#N/A</v>
      </c>
      <c r="BC38" s="537" t="e">
        <f aca="false">IF(OR(COUNTIF(AE38:AH38,"*令和８年度特例要件を*")&gt;0,ISNUMBER(SEARCH("処遇改善加算Ⅰロ",N38)),ISNUMBER(SEARCH("処遇改善加算Ⅱロ",N38)),AN38="加算対象外"),"AJ列に色付け","")</f>
        <v>#N/A</v>
      </c>
      <c r="BD38" s="496" t="str">
        <f aca="false">IF(AND(COUNTIF(AE38:AH38,"*令和８年度特例要件を*")&gt;0,AJ38=""), "未入力","入力済")</f>
        <v>入力済</v>
      </c>
      <c r="BE38" s="496" t="e">
        <f aca="false">IF(AH38="*その他*","AJ列色消し",IF(OR(ISNUMBER(SEARCH("処遇改善加算Ⅰロ",N38)),ISNUMBER(SEARCH("処遇改善加算Ⅱロ",N38))),"",IF(AND(BC38="AJ列に色付け",AE38="○",AF38="○",AG38&gt;=1),"AJ列色消し","")))</f>
        <v>#N/A</v>
      </c>
      <c r="BF38" s="496" t="str">
        <f aca="false">IF(AND(N38="処遇改善加算",AE38="○"),"AJ列色消し","")</f>
        <v/>
      </c>
      <c r="BG38" s="496" t="e">
        <f aca="false">IF(OR(TRIM(BC38)="",BE38="AJ列色消し",BF38="AJ列色消し"),"","入力必要")</f>
        <v>#N/A</v>
      </c>
      <c r="BH38" s="496" t="e">
        <f aca="false">IF(AND(BE38="",BG38="入力必要"),IF(AJ38="","未入力","入力済"),"")</f>
        <v>#N/A</v>
      </c>
      <c r="BI38" s="496" t="str">
        <f aca="false">G38</f>
        <v/>
      </c>
      <c r="BM38" s="500" t="e">
        <f aca="false">VLOOKUP(K38,【参考】数式用!$A$2:$O$57,15,FALSE))</f>
        <v>#N/A</v>
      </c>
    </row>
    <row r="39" s="18" customFormat="true" ht="109.5" hidden="false" customHeight="true" outlineLevel="0" collapsed="false">
      <c r="A39" s="475" t="n">
        <v>28</v>
      </c>
      <c r="B39" s="476" t="str">
        <f aca="false">IF(基本情報入力シート!B67="","",基本情報入力シート!B67)</f>
        <v/>
      </c>
      <c r="C39" s="476"/>
      <c r="D39" s="476"/>
      <c r="E39" s="476"/>
      <c r="F39" s="476"/>
      <c r="G39" s="477" t="str">
        <f aca="false">IF(基本情報入力シート!L67="", "", 基本情報入力シート!L67)</f>
        <v/>
      </c>
      <c r="H39" s="477" t="str">
        <f aca="false">IF(基本情報入力シート!Q67="", "", 基本情報入力シート!Q67)</f>
        <v/>
      </c>
      <c r="I39" s="477" t="str">
        <f aca="false">IF(基本情報入力シート!V67="", "", 基本情報入力シート!V67)</f>
        <v/>
      </c>
      <c r="J39" s="477" t="str">
        <f aca="false">IF(基本情報入力シート!W67="", "", 基本情報入力シート!W67)</f>
        <v/>
      </c>
      <c r="K39" s="477" t="str">
        <f aca="false">IF(基本情報入力シート!Z67="", "", 基本情報入力シート!Z67)</f>
        <v/>
      </c>
      <c r="L39" s="478" t="str">
        <f aca="false">IF(基本情報入力シート!AF67=0, "",基本情報入力シート!AF67)</f>
        <v/>
      </c>
      <c r="M39" s="479" t="e">
        <f aca="false">IF(AND(基本情報入力シート!AG67="",基本情報入力シート!AG67=""), "", 基本情報入力シート!AG67)</f>
        <v>#N/A</v>
      </c>
      <c r="N39" s="480"/>
      <c r="O39" s="481" t="e">
        <f aca="false">IFERROR(VLOOKUP(K39,【参考】数式用!$A$2:$M$57,MATCH(N39,【参考】数式用!$G$3:$M$3,0)+6,0),"")))</f>
        <v>#N/A</v>
      </c>
      <c r="P39" s="482" t="s">
        <v>179</v>
      </c>
      <c r="Q39" s="483"/>
      <c r="R39" s="484" t="s">
        <v>180</v>
      </c>
      <c r="S39" s="483"/>
      <c r="T39" s="484" t="s">
        <v>268</v>
      </c>
      <c r="U39" s="483"/>
      <c r="V39" s="484" t="s">
        <v>180</v>
      </c>
      <c r="W39" s="483"/>
      <c r="X39" s="484" t="s">
        <v>181</v>
      </c>
      <c r="Y39" s="484" t="s">
        <v>269</v>
      </c>
      <c r="Z39" s="484" t="str">
        <f aca="false">IF(Q39&gt;=1,(U39*12+W39)-(Q39*12+S39)+1,"")</f>
        <v/>
      </c>
      <c r="AA39" s="485" t="s">
        <v>270</v>
      </c>
      <c r="AB39" s="486" t="str">
        <f aca="false">IFERROR(ROUNDDOWN(ROUND(L39*O39,0)*M39,0)*Z39,"")</f>
        <v/>
      </c>
      <c r="AC39" s="487" t="e">
        <f aca="false">IFERROR(ROUNDDOWN(ROUNDDOWN(ROUND(L39*VLOOKUP(K39,【参考】数式用!$A$2:$M$57,MATCH("処遇改善加算Ⅳ",【参考】数式用!$G$3:$M$3,0)+6,0),0)*M39,0)*Z39*0.5,0), "")),0),0),0))</f>
        <v>#N/A</v>
      </c>
      <c r="AD39" s="488"/>
      <c r="AE39" s="489"/>
      <c r="AF39" s="489"/>
      <c r="AG39" s="490"/>
      <c r="AH39" s="491"/>
      <c r="AI39" s="536"/>
      <c r="AJ39" s="492"/>
      <c r="AK39" s="493" t="e">
        <f aca="false">IF(AND(N39&lt;&gt;"", OR(U39&lt;&gt;9,W39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IF(AND(AN39="加算対象外",N39&lt;&gt;"",AE39="―",AJ39="―"),"このサービスについては、キャリアパス要件Ⅰ・Ⅱか令和８年度特例要件のどちらかの要件を満たしている必要があります",""))</f>
        <v>#N/A</v>
      </c>
      <c r="AL39" s="494" t="str">
        <f aca="false">IF(N39="","",IF(OR(AND(COUNTIF(AP39,"未入力")&gt;0,AD39=""),AND(COUNTBLANK(AP39)&gt;0,AE39=""),AND(COUNTIF(AN39:BD39,"AF列に色付け")&gt;0,AF39=""),AND(COUNTIF(AN39:BD39,"AG列に色付け")&gt;0,OR(AG39="",AG39=0)),AND(COUNTIF(AN39:BD39,"AH列に色付け")&gt;0,AH39=""),AND(COUNTIF(AN39:BD39,"AI列に色付け")&gt;0,AI39=""),AND(COUNTIF(AN39:BD39,"AJ列に色付け")&gt;0,AJ39="",NOT(OR(BE39="AJ列色消し",BF39="AJ列色消し")))),"！記入が必要な欄（オレンジ色のセル）に空欄があります。空欄を埋めてください。",""))</f>
        <v/>
      </c>
      <c r="AM39" s="495"/>
      <c r="AN39" s="537" t="e">
        <f aca="false">IFERROR(VLOOKUP(K39,【参考】数式用!$A$2:$N$57,14,FALSE),"")))</f>
        <v>#N/A</v>
      </c>
      <c r="AO39" s="537" t="str">
        <f aca="false">IF(AND(K39&lt;&gt;""),"N列に色付け","")</f>
        <v/>
      </c>
      <c r="AP39" s="538" t="e">
        <f aca="false">IF(AND(AC39&lt;&gt;0,AC39&lt;&gt;"",AN39="加算対象"),IF(AD39="○","入力済","未入力"),"")</f>
        <v>#N/A</v>
      </c>
      <c r="AQ39" s="538" t="str">
        <f aca="false">"キャリアパス要件Ⅰ・Ⅱ_"&amp;AN39</f>
        <v>キャリアパス要件Ⅰ・Ⅱ_</v>
      </c>
      <c r="AR39" s="239" t="str">
        <f aca="false">IF(AND(N39&lt;&gt;"", AE39=""), "未入力", "入力済")</f>
        <v>入力済</v>
      </c>
      <c r="AS39" s="537" t="e">
        <f aca="false">IF(AND(N39&lt;&gt;"", N39&lt;&gt;"処遇改善加算Ⅳ",AN39="加算対象"),"AF列に色付け","")</f>
        <v>#N/A</v>
      </c>
      <c r="AT39" s="239" t="str">
        <f aca="false">IF(AND(N39&lt;&gt;"", N39&lt;&gt;"処遇改善加算Ⅳ",N39&lt;&gt;"処遇改善加算", AF39=""), "未入力", "入力済")</f>
        <v>入力済</v>
      </c>
      <c r="AU39" s="239" t="str">
        <f aca="false">IF(OR(ISNUMBER(SEARCH("処遇改善加算Ⅰ",N39)),ISNUMBER(SEARCH("処遇改善加算Ⅱ",N39))),"対象","")</f>
        <v/>
      </c>
      <c r="AV39" s="239" t="e">
        <f aca="false">IF(AND(AN39="加算対象",N39&lt;&gt;"処遇改善加算Ⅲ",N39&lt;&gt;"処遇改善加算Ⅳ", N39&lt;&gt;"", AU39&lt;&gt;"対象外"), 1,"")</f>
        <v>#N/A</v>
      </c>
      <c r="AW39" s="537" t="e">
        <f aca="false">IF(AND(AV39=1, OR(AG39=0,AG39=""),AN39="加算対象"),"AH列に色付け","")</f>
        <v>#N/A</v>
      </c>
      <c r="AX39" s="537" t="str">
        <f aca="false">IF(AND($AV39=1,$AW39="AH列に色付け",OR($AG39="",$AH39="")),"未入力",IF(AND($AV39=1,$AW39="",$AG39=""),"未入力","入力済"))</f>
        <v>入力済</v>
      </c>
      <c r="AY39" s="239" t="e">
        <f aca="false">IFERROR(VLOOKUP(K39,【参考】数式用!$AR$3:$AS$49, 2, FALSE), "")))</f>
        <v>#N/A</v>
      </c>
      <c r="AZ39" s="537" t="e">
        <f aca="false">IF(AND(AN39="加算対象",OR(N39="処遇改善加算Ⅰイ",N39="処遇改善加算Ⅰロ")),"AI列に色付け","")</f>
        <v>#N/A</v>
      </c>
      <c r="BA39" s="496" t="str">
        <f aca="false">IF(AND(OR(N39="処遇改善加算Ⅰイ",N39="処遇改善加算Ⅰロ"), AI39=""), "未入力","入力済")</f>
        <v>入力済</v>
      </c>
      <c r="BB39" s="239" t="e">
        <f aca="false">IFERROR(VLOOKUP(K39,【参考】数式用!$AX$3:$AY$56, 2, FALSE), "")))</f>
        <v>#N/A</v>
      </c>
      <c r="BC39" s="537" t="e">
        <f aca="false">IF(OR(COUNTIF(AE39:AH39,"*令和８年度特例要件を*")&gt;0,ISNUMBER(SEARCH("処遇改善加算Ⅰロ",N39)),ISNUMBER(SEARCH("処遇改善加算Ⅱロ",N39)),AN39="加算対象外"),"AJ列に色付け","")</f>
        <v>#N/A</v>
      </c>
      <c r="BD39" s="496" t="str">
        <f aca="false">IF(AND(COUNTIF(AE39:AH39,"*令和８年度特例要件を*")&gt;0,AJ39=""), "未入力","入力済")</f>
        <v>入力済</v>
      </c>
      <c r="BE39" s="496" t="e">
        <f aca="false">IF(AH39="*その他*","AJ列色消し",IF(OR(ISNUMBER(SEARCH("処遇改善加算Ⅰロ",N39)),ISNUMBER(SEARCH("処遇改善加算Ⅱロ",N39))),"",IF(AND(BC39="AJ列に色付け",AE39="○",AF39="○",AG39&gt;=1),"AJ列色消し","")))</f>
        <v>#N/A</v>
      </c>
      <c r="BF39" s="496" t="str">
        <f aca="false">IF(AND(N39="処遇改善加算",AE39="○"),"AJ列色消し","")</f>
        <v/>
      </c>
      <c r="BG39" s="496" t="e">
        <f aca="false">IF(OR(TRIM(BC39)="",BE39="AJ列色消し",BF39="AJ列色消し"),"","入力必要")</f>
        <v>#N/A</v>
      </c>
      <c r="BH39" s="496" t="e">
        <f aca="false">IF(AND(BE39="",BG39="入力必要"),IF(AJ39="","未入力","入力済"),"")</f>
        <v>#N/A</v>
      </c>
      <c r="BI39" s="496" t="str">
        <f aca="false">G39</f>
        <v/>
      </c>
      <c r="BM39" s="500" t="e">
        <f aca="false">VLOOKUP(K39,【参考】数式用!$A$2:$O$57,15,FALSE))</f>
        <v>#N/A</v>
      </c>
    </row>
    <row r="40" s="18" customFormat="true" ht="109.5" hidden="false" customHeight="true" outlineLevel="0" collapsed="false">
      <c r="A40" s="475" t="n">
        <v>29</v>
      </c>
      <c r="B40" s="476" t="str">
        <f aca="false">IF(基本情報入力シート!B68="","",基本情報入力シート!B68)</f>
        <v/>
      </c>
      <c r="C40" s="476"/>
      <c r="D40" s="476"/>
      <c r="E40" s="476"/>
      <c r="F40" s="476"/>
      <c r="G40" s="477" t="str">
        <f aca="false">IF(基本情報入力シート!L68="", "", 基本情報入力シート!L68)</f>
        <v/>
      </c>
      <c r="H40" s="477" t="str">
        <f aca="false">IF(基本情報入力シート!Q68="", "", 基本情報入力シート!Q68)</f>
        <v/>
      </c>
      <c r="I40" s="477" t="str">
        <f aca="false">IF(基本情報入力シート!V68="", "", 基本情報入力シート!V68)</f>
        <v/>
      </c>
      <c r="J40" s="477" t="str">
        <f aca="false">IF(基本情報入力シート!W68="", "", 基本情報入力シート!W68)</f>
        <v/>
      </c>
      <c r="K40" s="477" t="str">
        <f aca="false">IF(基本情報入力シート!Z68="", "", 基本情報入力シート!Z68)</f>
        <v/>
      </c>
      <c r="L40" s="478" t="str">
        <f aca="false">IF(基本情報入力シート!AF68=0, "",基本情報入力シート!AF68)</f>
        <v/>
      </c>
      <c r="M40" s="479" t="e">
        <f aca="false">IF(AND(基本情報入力シート!AG68="",基本情報入力シート!AG68=""), "", 基本情報入力シート!AG68)</f>
        <v>#N/A</v>
      </c>
      <c r="N40" s="480"/>
      <c r="O40" s="481" t="e">
        <f aca="false">IFERROR(VLOOKUP(K40,【参考】数式用!$A$2:$M$57,MATCH(N40,【参考】数式用!$G$3:$M$3,0)+6,0),"")))</f>
        <v>#N/A</v>
      </c>
      <c r="P40" s="482" t="s">
        <v>179</v>
      </c>
      <c r="Q40" s="483"/>
      <c r="R40" s="484" t="s">
        <v>180</v>
      </c>
      <c r="S40" s="483"/>
      <c r="T40" s="484" t="s">
        <v>268</v>
      </c>
      <c r="U40" s="483"/>
      <c r="V40" s="484" t="s">
        <v>180</v>
      </c>
      <c r="W40" s="483"/>
      <c r="X40" s="484" t="s">
        <v>181</v>
      </c>
      <c r="Y40" s="484" t="s">
        <v>269</v>
      </c>
      <c r="Z40" s="484" t="str">
        <f aca="false">IF(Q40&gt;=1,(U40*12+W40)-(Q40*12+S40)+1,"")</f>
        <v/>
      </c>
      <c r="AA40" s="485" t="s">
        <v>270</v>
      </c>
      <c r="AB40" s="486" t="str">
        <f aca="false">IFERROR(ROUNDDOWN(ROUND(L40*O40,0)*M40,0)*Z40,"")</f>
        <v/>
      </c>
      <c r="AC40" s="487" t="e">
        <f aca="false">IFERROR(ROUNDDOWN(ROUNDDOWN(ROUND(L40*VLOOKUP(K40,【参考】数式用!$A$2:$M$57,MATCH("処遇改善加算Ⅳ",【参考】数式用!$G$3:$M$3,0)+6,0),0)*M40,0)*Z40*0.5,0), "")),0),0),0))</f>
        <v>#N/A</v>
      </c>
      <c r="AD40" s="488"/>
      <c r="AE40" s="489"/>
      <c r="AF40" s="489"/>
      <c r="AG40" s="490"/>
      <c r="AH40" s="491"/>
      <c r="AI40" s="536"/>
      <c r="AJ40" s="492"/>
      <c r="AK40" s="493" t="e">
        <f aca="false">IF(AND(N40&lt;&gt;"", OR(U40&lt;&gt;9,W40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IF(AND(AN40="加算対象外",N40&lt;&gt;"",AE40="―",AJ40="―"),"このサービスについては、キャリアパス要件Ⅰ・Ⅱか令和８年度特例要件のどちらかの要件を満たしている必要があります",""))</f>
        <v>#N/A</v>
      </c>
      <c r="AL40" s="494" t="str">
        <f aca="false">IF(N40="","",IF(OR(AND(COUNTIF(AP40,"未入力")&gt;0,AD40=""),AND(COUNTBLANK(AP40)&gt;0,AE40=""),AND(COUNTIF(AN40:BD40,"AF列に色付け")&gt;0,AF40=""),AND(COUNTIF(AN40:BD40,"AG列に色付け")&gt;0,OR(AG40="",AG40=0)),AND(COUNTIF(AN40:BD40,"AH列に色付け")&gt;0,AH40=""),AND(COUNTIF(AN40:BD40,"AI列に色付け")&gt;0,AI40=""),AND(COUNTIF(AN40:BD40,"AJ列に色付け")&gt;0,AJ40="",NOT(OR(BE40="AJ列色消し",BF40="AJ列色消し")))),"！記入が必要な欄（オレンジ色のセル）に空欄があります。空欄を埋めてください。",""))</f>
        <v/>
      </c>
      <c r="AM40" s="495"/>
      <c r="AN40" s="537" t="e">
        <f aca="false">IFERROR(VLOOKUP(K40,【参考】数式用!$A$2:$N$57,14,FALSE),"")))</f>
        <v>#N/A</v>
      </c>
      <c r="AO40" s="537" t="str">
        <f aca="false">IF(AND(K40&lt;&gt;""),"N列に色付け","")</f>
        <v/>
      </c>
      <c r="AP40" s="538" t="e">
        <f aca="false">IF(AND(AC40&lt;&gt;0,AC40&lt;&gt;"",AN40="加算対象"),IF(AD40="○","入力済","未入力"),"")</f>
        <v>#N/A</v>
      </c>
      <c r="AQ40" s="538" t="str">
        <f aca="false">"キャリアパス要件Ⅰ・Ⅱ_"&amp;AN40</f>
        <v>キャリアパス要件Ⅰ・Ⅱ_</v>
      </c>
      <c r="AR40" s="239" t="str">
        <f aca="false">IF(AND(N40&lt;&gt;"", AE40=""), "未入力", "入力済")</f>
        <v>入力済</v>
      </c>
      <c r="AS40" s="537" t="e">
        <f aca="false">IF(AND(N40&lt;&gt;"", N40&lt;&gt;"処遇改善加算Ⅳ",AN40="加算対象"),"AF列に色付け","")</f>
        <v>#N/A</v>
      </c>
      <c r="AT40" s="239" t="str">
        <f aca="false">IF(AND(N40&lt;&gt;"", N40&lt;&gt;"処遇改善加算Ⅳ",N40&lt;&gt;"処遇改善加算", AF40=""), "未入力", "入力済")</f>
        <v>入力済</v>
      </c>
      <c r="AU40" s="239" t="str">
        <f aca="false">IF(OR(ISNUMBER(SEARCH("処遇改善加算Ⅰ",N40)),ISNUMBER(SEARCH("処遇改善加算Ⅱ",N40))),"対象","")</f>
        <v/>
      </c>
      <c r="AV40" s="239" t="e">
        <f aca="false">IF(AND(AN40="加算対象",N40&lt;&gt;"処遇改善加算Ⅲ",N40&lt;&gt;"処遇改善加算Ⅳ", N40&lt;&gt;"", AU40&lt;&gt;"対象外"), 1,"")</f>
        <v>#N/A</v>
      </c>
      <c r="AW40" s="537" t="e">
        <f aca="false">IF(AND(AV40=1, OR(AG40=0,AG40=""),AN40="加算対象"),"AH列に色付け","")</f>
        <v>#N/A</v>
      </c>
      <c r="AX40" s="537" t="str">
        <f aca="false">IF(AND($AV40=1,$AW40="AH列に色付け",OR($AG40="",$AH40="")),"未入力",IF(AND($AV40=1,$AW40="",$AG40=""),"未入力","入力済"))</f>
        <v>入力済</v>
      </c>
      <c r="AY40" s="239" t="e">
        <f aca="false">IFERROR(VLOOKUP(K40,【参考】数式用!$AR$3:$AS$49, 2, FALSE), "")))</f>
        <v>#N/A</v>
      </c>
      <c r="AZ40" s="537" t="e">
        <f aca="false">IF(AND(AN40="加算対象",OR(N40="処遇改善加算Ⅰイ",N40="処遇改善加算Ⅰロ")),"AI列に色付け","")</f>
        <v>#N/A</v>
      </c>
      <c r="BA40" s="496" t="str">
        <f aca="false">IF(AND(OR(N40="処遇改善加算Ⅰイ",N40="処遇改善加算Ⅰロ"), AI40=""), "未入力","入力済")</f>
        <v>入力済</v>
      </c>
      <c r="BB40" s="239" t="e">
        <f aca="false">IFERROR(VLOOKUP(K40,【参考】数式用!$AX$3:$AY$56, 2, FALSE), "")))</f>
        <v>#N/A</v>
      </c>
      <c r="BC40" s="537" t="e">
        <f aca="false">IF(OR(COUNTIF(AE40:AH40,"*令和８年度特例要件を*")&gt;0,ISNUMBER(SEARCH("処遇改善加算Ⅰロ",N40)),ISNUMBER(SEARCH("処遇改善加算Ⅱロ",N40)),AN40="加算対象外"),"AJ列に色付け","")</f>
        <v>#N/A</v>
      </c>
      <c r="BD40" s="496" t="str">
        <f aca="false">IF(AND(COUNTIF(AE40:AH40,"*令和８年度特例要件を*")&gt;0,AJ40=""), "未入力","入力済")</f>
        <v>入力済</v>
      </c>
      <c r="BE40" s="496" t="e">
        <f aca="false">IF(AH40="*その他*","AJ列色消し",IF(OR(ISNUMBER(SEARCH("処遇改善加算Ⅰロ",N40)),ISNUMBER(SEARCH("処遇改善加算Ⅱロ",N40))),"",IF(AND(BC40="AJ列に色付け",AE40="○",AF40="○",AG40&gt;=1),"AJ列色消し","")))</f>
        <v>#N/A</v>
      </c>
      <c r="BF40" s="496" t="str">
        <f aca="false">IF(AND(N40="処遇改善加算",AE40="○"),"AJ列色消し","")</f>
        <v/>
      </c>
      <c r="BG40" s="496" t="e">
        <f aca="false">IF(OR(TRIM(BC40)="",BE40="AJ列色消し",BF40="AJ列色消し"),"","入力必要")</f>
        <v>#N/A</v>
      </c>
      <c r="BH40" s="496" t="e">
        <f aca="false">IF(AND(BE40="",BG40="入力必要"),IF(AJ40="","未入力","入力済"),"")</f>
        <v>#N/A</v>
      </c>
      <c r="BI40" s="496" t="str">
        <f aca="false">G40</f>
        <v/>
      </c>
      <c r="BM40" s="500" t="e">
        <f aca="false">VLOOKUP(K40,【参考】数式用!$A$2:$O$57,15,FALSE))</f>
        <v>#N/A</v>
      </c>
    </row>
    <row r="41" customFormat="false" ht="109.5" hidden="false" customHeight="true" outlineLevel="0" collapsed="false">
      <c r="A41" s="475" t="n">
        <v>30</v>
      </c>
      <c r="B41" s="476" t="str">
        <f aca="false">IF(基本情報入力シート!B69="","",基本情報入力シート!B69)</f>
        <v/>
      </c>
      <c r="C41" s="476"/>
      <c r="D41" s="476"/>
      <c r="E41" s="476"/>
      <c r="F41" s="476"/>
      <c r="G41" s="477" t="str">
        <f aca="false">IF(基本情報入力シート!L69="", "", 基本情報入力シート!L69)</f>
        <v/>
      </c>
      <c r="H41" s="477" t="str">
        <f aca="false">IF(基本情報入力シート!Q69="", "", 基本情報入力シート!Q69)</f>
        <v/>
      </c>
      <c r="I41" s="477" t="str">
        <f aca="false">IF(基本情報入力シート!V69="", "", 基本情報入力シート!V69)</f>
        <v/>
      </c>
      <c r="J41" s="477" t="str">
        <f aca="false">IF(基本情報入力シート!W69="", "", 基本情報入力シート!W69)</f>
        <v/>
      </c>
      <c r="K41" s="477" t="str">
        <f aca="false">IF(基本情報入力シート!Z69="", "", 基本情報入力シート!Z69)</f>
        <v/>
      </c>
      <c r="L41" s="478" t="str">
        <f aca="false">IF(基本情報入力シート!AF69=0, "",基本情報入力シート!AF69)</f>
        <v/>
      </c>
      <c r="M41" s="479" t="e">
        <f aca="false">IF(AND(基本情報入力シート!AG69="",基本情報入力シート!AG69=""), "", 基本情報入力シート!AG69)</f>
        <v>#N/A</v>
      </c>
      <c r="N41" s="480"/>
      <c r="O41" s="481" t="e">
        <f aca="false">IFERROR(VLOOKUP(K41,【参考】数式用!$A$2:$M$57,MATCH(N41,【参考】数式用!$G$3:$M$3,0)+6,0),"")))</f>
        <v>#N/A</v>
      </c>
      <c r="P41" s="482" t="s">
        <v>179</v>
      </c>
      <c r="Q41" s="483"/>
      <c r="R41" s="484" t="s">
        <v>180</v>
      </c>
      <c r="S41" s="483"/>
      <c r="T41" s="484" t="s">
        <v>268</v>
      </c>
      <c r="U41" s="483"/>
      <c r="V41" s="484" t="s">
        <v>180</v>
      </c>
      <c r="W41" s="483"/>
      <c r="X41" s="484" t="s">
        <v>181</v>
      </c>
      <c r="Y41" s="484" t="s">
        <v>269</v>
      </c>
      <c r="Z41" s="484" t="str">
        <f aca="false">IF(Q41&gt;=1,(U41*12+W41)-(Q41*12+S41)+1,"")</f>
        <v/>
      </c>
      <c r="AA41" s="485" t="s">
        <v>270</v>
      </c>
      <c r="AB41" s="486" t="str">
        <f aca="false">IFERROR(ROUNDDOWN(ROUND(L41*O41,0)*M41,0)*Z41,"")</f>
        <v/>
      </c>
      <c r="AC41" s="487" t="e">
        <f aca="false">IFERROR(ROUNDDOWN(ROUNDDOWN(ROUND(L41*VLOOKUP(K41,【参考】数式用!$A$2:$M$57,MATCH("処遇改善加算Ⅳ",【参考】数式用!$G$3:$M$3,0)+6,0),0)*M41,0)*Z41*0.5,0), "")),0),0),0))</f>
        <v>#N/A</v>
      </c>
      <c r="AD41" s="488"/>
      <c r="AE41" s="489"/>
      <c r="AF41" s="489"/>
      <c r="AG41" s="490"/>
      <c r="AH41" s="491"/>
      <c r="AI41" s="536"/>
      <c r="AJ41" s="492"/>
      <c r="AK41" s="493" t="e">
        <f aca="false">IF(AND(N41&lt;&gt;"", OR(U41&lt;&gt;9,W41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IF(AND(AN41="加算対象外",N41&lt;&gt;"",AE41="―",AJ41="―"),"このサービスについては、キャリアパス要件Ⅰ・Ⅱか令和８年度特例要件のどちらかの要件を満たしている必要があります",""))</f>
        <v>#N/A</v>
      </c>
      <c r="AL41" s="494" t="str">
        <f aca="false">IF(N41="","",IF(OR(AND(COUNTIF(AP41,"未入力")&gt;0,AD41=""),AND(COUNTBLANK(AP41)&gt;0,AE41=""),AND(COUNTIF(AN41:BD41,"AF列に色付け")&gt;0,AF41=""),AND(COUNTIF(AN41:BD41,"AG列に色付け")&gt;0,OR(AG41="",AG41=0)),AND(COUNTIF(AN41:BD41,"AH列に色付け")&gt;0,AH41=""),AND(COUNTIF(AN41:BD41,"AI列に色付け")&gt;0,AI41=""),AND(COUNTIF(AN41:BD41,"AJ列に色付け")&gt;0,AJ41="",NOT(OR(BE41="AJ列色消し",BF41="AJ列色消し")))),"！記入が必要な欄（オレンジ色のセル）に空欄があります。空欄を埋めてください。",""))</f>
        <v/>
      </c>
      <c r="AM41" s="495"/>
      <c r="AN41" s="537" t="e">
        <f aca="false">IFERROR(VLOOKUP(K41,【参考】数式用!$A$2:$N$57,14,FALSE),"")))</f>
        <v>#N/A</v>
      </c>
      <c r="AO41" s="537" t="str">
        <f aca="false">IF(AND(K41&lt;&gt;""),"N列に色付け","")</f>
        <v/>
      </c>
      <c r="AP41" s="538" t="e">
        <f aca="false">IF(AND(AC41&lt;&gt;0,AC41&lt;&gt;"",AN41="加算対象"),IF(AD41="○","入力済","未入力"),"")</f>
        <v>#N/A</v>
      </c>
      <c r="AQ41" s="538" t="str">
        <f aca="false">"キャリアパス要件Ⅰ・Ⅱ_"&amp;AN41</f>
        <v>キャリアパス要件Ⅰ・Ⅱ_</v>
      </c>
      <c r="AR41" s="239" t="str">
        <f aca="false">IF(AND(N41&lt;&gt;"", AE41=""), "未入力", "入力済")</f>
        <v>入力済</v>
      </c>
      <c r="AS41" s="537" t="e">
        <f aca="false">IF(AND(N41&lt;&gt;"", N41&lt;&gt;"処遇改善加算Ⅳ",AN41="加算対象"),"AF列に色付け","")</f>
        <v>#N/A</v>
      </c>
      <c r="AT41" s="239" t="str">
        <f aca="false">IF(AND(N41&lt;&gt;"", N41&lt;&gt;"処遇改善加算Ⅳ",N41&lt;&gt;"処遇改善加算", AF41=""), "未入力", "入力済")</f>
        <v>入力済</v>
      </c>
      <c r="AU41" s="239" t="str">
        <f aca="false">IF(OR(ISNUMBER(SEARCH("処遇改善加算Ⅰ",N41)),ISNUMBER(SEARCH("処遇改善加算Ⅱ",N41))),"対象","")</f>
        <v/>
      </c>
      <c r="AV41" s="239" t="e">
        <f aca="false">IF(AND(AN41="加算対象",N41&lt;&gt;"処遇改善加算Ⅲ",N41&lt;&gt;"処遇改善加算Ⅳ", N41&lt;&gt;"", AU41&lt;&gt;"対象外"), 1,"")</f>
        <v>#N/A</v>
      </c>
      <c r="AW41" s="537" t="e">
        <f aca="false">IF(AND(AV41=1, OR(AG41=0,AG41=""),AN41="加算対象"),"AH列に色付け","")</f>
        <v>#N/A</v>
      </c>
      <c r="AX41" s="537" t="str">
        <f aca="false">IF(AND($AV41=1,$AW41="AH列に色付け",OR($AG41="",$AH41="")),"未入力",IF(AND($AV41=1,$AW41="",$AG41=""),"未入力","入力済"))</f>
        <v>入力済</v>
      </c>
      <c r="AY41" s="239" t="e">
        <f aca="false">IFERROR(VLOOKUP(K41,【参考】数式用!$AR$3:$AS$49, 2, FALSE), "")))</f>
        <v>#N/A</v>
      </c>
      <c r="AZ41" s="537" t="e">
        <f aca="false">IF(AND(AN41="加算対象",OR(N41="処遇改善加算Ⅰイ",N41="処遇改善加算Ⅰロ")),"AI列に色付け","")</f>
        <v>#N/A</v>
      </c>
      <c r="BA41" s="496" t="str">
        <f aca="false">IF(AND(OR(N41="処遇改善加算Ⅰイ",N41="処遇改善加算Ⅰロ"), AI41=""), "未入力","入力済")</f>
        <v>入力済</v>
      </c>
      <c r="BB41" s="239" t="e">
        <f aca="false">IFERROR(VLOOKUP(K41,【参考】数式用!$AX$3:$AY$56, 2, FALSE), "")))</f>
        <v>#N/A</v>
      </c>
      <c r="BC41" s="537" t="e">
        <f aca="false">IF(OR(COUNTIF(AE41:AH41,"*令和８年度特例要件を*")&gt;0,ISNUMBER(SEARCH("処遇改善加算Ⅰロ",N41)),ISNUMBER(SEARCH("処遇改善加算Ⅱロ",N41)),AN41="加算対象外"),"AJ列に色付け","")</f>
        <v>#N/A</v>
      </c>
      <c r="BD41" s="496" t="str">
        <f aca="false">IF(AND(COUNTIF(AE41:AH41,"*令和８年度特例要件を*")&gt;0,AJ41=""), "未入力","入力済")</f>
        <v>入力済</v>
      </c>
      <c r="BE41" s="496" t="e">
        <f aca="false">IF(AH41="*その他*","AJ列色消し",IF(OR(ISNUMBER(SEARCH("処遇改善加算Ⅰロ",N41)),ISNUMBER(SEARCH("処遇改善加算Ⅱロ",N41))),"",IF(AND(BC41="AJ列に色付け",AE41="○",AF41="○",AG41&gt;=1),"AJ列色消し","")))</f>
        <v>#N/A</v>
      </c>
      <c r="BF41" s="496" t="str">
        <f aca="false">IF(AND(N41="処遇改善加算",AE41="○"),"AJ列色消し","")</f>
        <v/>
      </c>
      <c r="BG41" s="496" t="e">
        <f aca="false">IF(OR(TRIM(BC41)="",BE41="AJ列色消し",BF41="AJ列色消し"),"","入力必要")</f>
        <v>#N/A</v>
      </c>
      <c r="BH41" s="496" t="e">
        <f aca="false">IF(AND(BE41="",BG41="入力必要"),IF(AJ41="","未入力","入力済"),"")</f>
        <v>#N/A</v>
      </c>
      <c r="BI41" s="496" t="str">
        <f aca="false">G41</f>
        <v/>
      </c>
      <c r="BM41" s="500" t="e">
        <f aca="false">VLOOKUP(K41,【参考】数式用!$A$2:$O$57,15,FALSE))</f>
        <v>#N/A</v>
      </c>
    </row>
    <row r="42" customFormat="false" ht="109.5" hidden="false" customHeight="true" outlineLevel="0" collapsed="false">
      <c r="A42" s="475" t="n">
        <v>31</v>
      </c>
      <c r="B42" s="476" t="str">
        <f aca="false">IF(基本情報入力シート!B70="","",基本情報入力シート!B70)</f>
        <v/>
      </c>
      <c r="C42" s="476"/>
      <c r="D42" s="476"/>
      <c r="E42" s="476"/>
      <c r="F42" s="476"/>
      <c r="G42" s="477" t="str">
        <f aca="false">IF(基本情報入力シート!L70="", "", 基本情報入力シート!L70)</f>
        <v/>
      </c>
      <c r="H42" s="477" t="str">
        <f aca="false">IF(基本情報入力シート!Q70="", "", 基本情報入力シート!Q70)</f>
        <v/>
      </c>
      <c r="I42" s="477" t="str">
        <f aca="false">IF(基本情報入力シート!V70="", "", 基本情報入力シート!V70)</f>
        <v/>
      </c>
      <c r="J42" s="477" t="str">
        <f aca="false">IF(基本情報入力シート!W70="", "", 基本情報入力シート!W70)</f>
        <v/>
      </c>
      <c r="K42" s="477" t="str">
        <f aca="false">IF(基本情報入力シート!Z70="", "", 基本情報入力シート!Z70)</f>
        <v/>
      </c>
      <c r="L42" s="478" t="str">
        <f aca="false">IF(基本情報入力シート!AF70=0, "",基本情報入力シート!AF70)</f>
        <v/>
      </c>
      <c r="M42" s="479" t="e">
        <f aca="false">IF(AND(基本情報入力シート!AG70="",基本情報入力シート!AG70=""), "", 基本情報入力シート!AG70)</f>
        <v>#N/A</v>
      </c>
      <c r="N42" s="480"/>
      <c r="O42" s="481" t="e">
        <f aca="false">IFERROR(VLOOKUP(K42,【参考】数式用!$A$2:$M$57,MATCH(N42,【参考】数式用!$G$3:$M$3,0)+6,0),"")))</f>
        <v>#N/A</v>
      </c>
      <c r="P42" s="482" t="s">
        <v>179</v>
      </c>
      <c r="Q42" s="483"/>
      <c r="R42" s="484" t="s">
        <v>180</v>
      </c>
      <c r="S42" s="483"/>
      <c r="T42" s="484" t="s">
        <v>268</v>
      </c>
      <c r="U42" s="483"/>
      <c r="V42" s="484" t="s">
        <v>180</v>
      </c>
      <c r="W42" s="483"/>
      <c r="X42" s="484" t="s">
        <v>181</v>
      </c>
      <c r="Y42" s="484" t="s">
        <v>269</v>
      </c>
      <c r="Z42" s="484" t="str">
        <f aca="false">IF(Q42&gt;=1,(U42*12+W42)-(Q42*12+S42)+1,"")</f>
        <v/>
      </c>
      <c r="AA42" s="485" t="s">
        <v>270</v>
      </c>
      <c r="AB42" s="486" t="str">
        <f aca="false">IFERROR(ROUNDDOWN(ROUND(L42*O42,0)*M42,0)*Z42,"")</f>
        <v/>
      </c>
      <c r="AC42" s="487" t="e">
        <f aca="false">IFERROR(ROUNDDOWN(ROUNDDOWN(ROUND(L42*VLOOKUP(K42,【参考】数式用!$A$2:$M$57,MATCH("処遇改善加算Ⅳ",【参考】数式用!$G$3:$M$3,0)+6,0),0)*M42,0)*Z42*0.5,0), "")),0),0),0))</f>
        <v>#N/A</v>
      </c>
      <c r="AD42" s="488"/>
      <c r="AE42" s="489"/>
      <c r="AF42" s="489"/>
      <c r="AG42" s="490"/>
      <c r="AH42" s="491"/>
      <c r="AI42" s="536"/>
      <c r="AJ42" s="492"/>
      <c r="AK42" s="493" t="e">
        <f aca="false">IF(AND(N42&lt;&gt;"", OR(U42&lt;&gt;9,W42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IF(AND(AN42="加算対象外",N42&lt;&gt;"",AE42="―",AJ42="―"),"このサービスについては、キャリアパス要件Ⅰ・Ⅱか令和８年度特例要件のどちらかの要件を満たしている必要があります",""))</f>
        <v>#N/A</v>
      </c>
      <c r="AL42" s="494" t="str">
        <f aca="false">IF(N42="","",IF(OR(AND(COUNTIF(AP42,"未入力")&gt;0,AD42=""),AND(COUNTBLANK(AP42)&gt;0,AE42=""),AND(COUNTIF(AN42:BD42,"AF列に色付け")&gt;0,AF42=""),AND(COUNTIF(AN42:BD42,"AG列に色付け")&gt;0,OR(AG42="",AG42=0)),AND(COUNTIF(AN42:BD42,"AH列に色付け")&gt;0,AH42=""),AND(COUNTIF(AN42:BD42,"AI列に色付け")&gt;0,AI42=""),AND(COUNTIF(AN42:BD42,"AJ列に色付け")&gt;0,AJ42="",NOT(OR(BE42="AJ列色消し",BF42="AJ列色消し")))),"！記入が必要な欄（オレンジ色のセル）に空欄があります。空欄を埋めてください。",""))</f>
        <v/>
      </c>
      <c r="AM42" s="495"/>
      <c r="AN42" s="537" t="e">
        <f aca="false">IFERROR(VLOOKUP(K42,【参考】数式用!$A$2:$N$57,14,FALSE),"")))</f>
        <v>#N/A</v>
      </c>
      <c r="AO42" s="537" t="str">
        <f aca="false">IF(AND(K42&lt;&gt;""),"N列に色付け","")</f>
        <v/>
      </c>
      <c r="AP42" s="538" t="e">
        <f aca="false">IF(AND(AC42&lt;&gt;0,AC42&lt;&gt;"",AN42="加算対象"),IF(AD42="○","入力済","未入力"),"")</f>
        <v>#N/A</v>
      </c>
      <c r="AQ42" s="538" t="str">
        <f aca="false">"キャリアパス要件Ⅰ・Ⅱ_"&amp;AN42</f>
        <v>キャリアパス要件Ⅰ・Ⅱ_</v>
      </c>
      <c r="AR42" s="239" t="str">
        <f aca="false">IF(AND(N42&lt;&gt;"", AE42=""), "未入力", "入力済")</f>
        <v>入力済</v>
      </c>
      <c r="AS42" s="537" t="e">
        <f aca="false">IF(AND(N42&lt;&gt;"", N42&lt;&gt;"処遇改善加算Ⅳ",AN42="加算対象"),"AF列に色付け","")</f>
        <v>#N/A</v>
      </c>
      <c r="AT42" s="239" t="str">
        <f aca="false">IF(AND(N42&lt;&gt;"", N42&lt;&gt;"処遇改善加算Ⅳ",N42&lt;&gt;"処遇改善加算", AF42=""), "未入力", "入力済")</f>
        <v>入力済</v>
      </c>
      <c r="AU42" s="239" t="str">
        <f aca="false">IF(OR(ISNUMBER(SEARCH("処遇改善加算Ⅰ",N42)),ISNUMBER(SEARCH("処遇改善加算Ⅱ",N42))),"対象","")</f>
        <v/>
      </c>
      <c r="AV42" s="239" t="e">
        <f aca="false">IF(AND(AN42="加算対象",N42&lt;&gt;"処遇改善加算Ⅲ",N42&lt;&gt;"処遇改善加算Ⅳ", N42&lt;&gt;"", AU42&lt;&gt;"対象外"), 1,"")</f>
        <v>#N/A</v>
      </c>
      <c r="AW42" s="537" t="e">
        <f aca="false">IF(AND(AV42=1, OR(AG42=0,AG42=""),AN42="加算対象"),"AH列に色付け","")</f>
        <v>#N/A</v>
      </c>
      <c r="AX42" s="537" t="str">
        <f aca="false">IF(AND($AV42=1,$AW42="AH列に色付け",OR($AG42="",$AH42="")),"未入力",IF(AND($AV42=1,$AW42="",$AG42=""),"未入力","入力済"))</f>
        <v>入力済</v>
      </c>
      <c r="AY42" s="239" t="e">
        <f aca="false">IFERROR(VLOOKUP(K42,【参考】数式用!$AR$3:$AS$49, 2, FALSE), "")))</f>
        <v>#N/A</v>
      </c>
      <c r="AZ42" s="537" t="e">
        <f aca="false">IF(AND(AN42="加算対象",OR(N42="処遇改善加算Ⅰイ",N42="処遇改善加算Ⅰロ")),"AI列に色付け","")</f>
        <v>#N/A</v>
      </c>
      <c r="BA42" s="496" t="str">
        <f aca="false">IF(AND(OR(N42="処遇改善加算Ⅰイ",N42="処遇改善加算Ⅰロ"), AI42=""), "未入力","入力済")</f>
        <v>入力済</v>
      </c>
      <c r="BB42" s="239" t="e">
        <f aca="false">IFERROR(VLOOKUP(K42,【参考】数式用!$AX$3:$AY$56, 2, FALSE), "")))</f>
        <v>#N/A</v>
      </c>
      <c r="BC42" s="537" t="e">
        <f aca="false">IF(OR(COUNTIF(AE42:AH42,"*令和８年度特例要件を*")&gt;0,ISNUMBER(SEARCH("処遇改善加算Ⅰロ",N42)),ISNUMBER(SEARCH("処遇改善加算Ⅱロ",N42)),AN42="加算対象外"),"AJ列に色付け","")</f>
        <v>#N/A</v>
      </c>
      <c r="BD42" s="496" t="str">
        <f aca="false">IF(AND(COUNTIF(AE42:AH42,"*令和８年度特例要件を*")&gt;0,AJ42=""), "未入力","入力済")</f>
        <v>入力済</v>
      </c>
      <c r="BE42" s="496" t="e">
        <f aca="false">IF(AH42="*その他*","AJ列色消し",IF(OR(ISNUMBER(SEARCH("処遇改善加算Ⅰロ",N42)),ISNUMBER(SEARCH("処遇改善加算Ⅱロ",N42))),"",IF(AND(BC42="AJ列に色付け",AE42="○",AF42="○",AG42&gt;=1),"AJ列色消し","")))</f>
        <v>#N/A</v>
      </c>
      <c r="BF42" s="496" t="str">
        <f aca="false">IF(AND(N42="処遇改善加算",AE42="○"),"AJ列色消し","")</f>
        <v/>
      </c>
      <c r="BG42" s="496" t="e">
        <f aca="false">IF(OR(TRIM(BC42)="",BE42="AJ列色消し",BF42="AJ列色消し"),"","入力必要")</f>
        <v>#N/A</v>
      </c>
      <c r="BH42" s="496" t="e">
        <f aca="false">IF(AND(BE42="",BG42="入力必要"),IF(AJ42="","未入力","入力済"),"")</f>
        <v>#N/A</v>
      </c>
      <c r="BI42" s="496" t="str">
        <f aca="false">G42</f>
        <v/>
      </c>
      <c r="BM42" s="500" t="e">
        <f aca="false">VLOOKUP(K42,【参考】数式用!$A$2:$O$57,15,FALSE))</f>
        <v>#N/A</v>
      </c>
    </row>
    <row r="43" customFormat="false" ht="109.5" hidden="false" customHeight="true" outlineLevel="0" collapsed="false">
      <c r="A43" s="475" t="n">
        <v>32</v>
      </c>
      <c r="B43" s="476" t="str">
        <f aca="false">IF(基本情報入力シート!B71="","",基本情報入力シート!B71)</f>
        <v/>
      </c>
      <c r="C43" s="476"/>
      <c r="D43" s="476"/>
      <c r="E43" s="476"/>
      <c r="F43" s="476"/>
      <c r="G43" s="477" t="str">
        <f aca="false">IF(基本情報入力シート!L71="", "", 基本情報入力シート!L71)</f>
        <v/>
      </c>
      <c r="H43" s="477" t="str">
        <f aca="false">IF(基本情報入力シート!Q71="", "", 基本情報入力シート!Q71)</f>
        <v/>
      </c>
      <c r="I43" s="477" t="str">
        <f aca="false">IF(基本情報入力シート!V71="", "", 基本情報入力シート!V71)</f>
        <v/>
      </c>
      <c r="J43" s="477" t="str">
        <f aca="false">IF(基本情報入力シート!W71="", "", 基本情報入力シート!W71)</f>
        <v/>
      </c>
      <c r="K43" s="477" t="str">
        <f aca="false">IF(基本情報入力シート!Z71="", "", 基本情報入力シート!Z71)</f>
        <v/>
      </c>
      <c r="L43" s="478" t="str">
        <f aca="false">IF(基本情報入力シート!AF71=0, "",基本情報入力シート!AF71)</f>
        <v/>
      </c>
      <c r="M43" s="479" t="e">
        <f aca="false">IF(AND(基本情報入力シート!AG71="",基本情報入力シート!AG71=""), "", 基本情報入力シート!AG71)</f>
        <v>#N/A</v>
      </c>
      <c r="N43" s="480"/>
      <c r="O43" s="481" t="e">
        <f aca="false">IFERROR(VLOOKUP(K43,【参考】数式用!$A$2:$M$57,MATCH(N43,【参考】数式用!$G$3:$M$3,0)+6,0),"")))</f>
        <v>#N/A</v>
      </c>
      <c r="P43" s="482" t="s">
        <v>179</v>
      </c>
      <c r="Q43" s="483"/>
      <c r="R43" s="484" t="s">
        <v>180</v>
      </c>
      <c r="S43" s="483"/>
      <c r="T43" s="484" t="s">
        <v>268</v>
      </c>
      <c r="U43" s="483"/>
      <c r="V43" s="484" t="s">
        <v>180</v>
      </c>
      <c r="W43" s="483"/>
      <c r="X43" s="484" t="s">
        <v>181</v>
      </c>
      <c r="Y43" s="484" t="s">
        <v>269</v>
      </c>
      <c r="Z43" s="484" t="str">
        <f aca="false">IF(Q43&gt;=1,(U43*12+W43)-(Q43*12+S43)+1,"")</f>
        <v/>
      </c>
      <c r="AA43" s="485" t="s">
        <v>270</v>
      </c>
      <c r="AB43" s="486" t="str">
        <f aca="false">IFERROR(ROUNDDOWN(ROUND(L43*O43,0)*M43,0)*Z43,"")</f>
        <v/>
      </c>
      <c r="AC43" s="487" t="e">
        <f aca="false">IFERROR(ROUNDDOWN(ROUNDDOWN(ROUND(L43*VLOOKUP(K43,【参考】数式用!$A$2:$M$57,MATCH("処遇改善加算Ⅳ",【参考】数式用!$G$3:$M$3,0)+6,0),0)*M43,0)*Z43*0.5,0), "")),0),0),0))</f>
        <v>#N/A</v>
      </c>
      <c r="AD43" s="488"/>
      <c r="AE43" s="489"/>
      <c r="AF43" s="489"/>
      <c r="AG43" s="490"/>
      <c r="AH43" s="491"/>
      <c r="AI43" s="536"/>
      <c r="AJ43" s="492"/>
      <c r="AK43" s="493" t="e">
        <f aca="false">IF(AND(N43&lt;&gt;"", OR(U43&lt;&gt;9,W43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IF(AND(AN43="加算対象外",N43&lt;&gt;"",AE43="―",AJ43="―"),"このサービスについては、キャリアパス要件Ⅰ・Ⅱか令和８年度特例要件のどちらかの要件を満たしている必要があります",""))</f>
        <v>#N/A</v>
      </c>
      <c r="AL43" s="494" t="str">
        <f aca="false">IF(N43="","",IF(OR(AND(COUNTIF(AP43,"未入力")&gt;0,AD43=""),AND(COUNTBLANK(AP43)&gt;0,AE43=""),AND(COUNTIF(AN43:BD43,"AF列に色付け")&gt;0,AF43=""),AND(COUNTIF(AN43:BD43,"AG列に色付け")&gt;0,OR(AG43="",AG43=0)),AND(COUNTIF(AN43:BD43,"AH列に色付け")&gt;0,AH43=""),AND(COUNTIF(AN43:BD43,"AI列に色付け")&gt;0,AI43=""),AND(COUNTIF(AN43:BD43,"AJ列に色付け")&gt;0,AJ43="",NOT(OR(BE43="AJ列色消し",BF43="AJ列色消し")))),"！記入が必要な欄（オレンジ色のセル）に空欄があります。空欄を埋めてください。",""))</f>
        <v/>
      </c>
      <c r="AM43" s="495"/>
      <c r="AN43" s="537" t="e">
        <f aca="false">IFERROR(VLOOKUP(K43,【参考】数式用!$A$2:$N$57,14,FALSE),"")))</f>
        <v>#N/A</v>
      </c>
      <c r="AO43" s="537" t="str">
        <f aca="false">IF(AND(K43&lt;&gt;""),"N列に色付け","")</f>
        <v/>
      </c>
      <c r="AP43" s="538" t="e">
        <f aca="false">IF(AND(AC43&lt;&gt;0,AC43&lt;&gt;"",AN43="加算対象"),IF(AD43="○","入力済","未入力"),"")</f>
        <v>#N/A</v>
      </c>
      <c r="AQ43" s="538" t="str">
        <f aca="false">"キャリアパス要件Ⅰ・Ⅱ_"&amp;AN43</f>
        <v>キャリアパス要件Ⅰ・Ⅱ_</v>
      </c>
      <c r="AR43" s="239" t="str">
        <f aca="false">IF(AND(N43&lt;&gt;"", AE43=""), "未入力", "入力済")</f>
        <v>入力済</v>
      </c>
      <c r="AS43" s="537" t="e">
        <f aca="false">IF(AND(N43&lt;&gt;"", N43&lt;&gt;"処遇改善加算Ⅳ",AN43="加算対象"),"AF列に色付け","")</f>
        <v>#N/A</v>
      </c>
      <c r="AT43" s="239" t="str">
        <f aca="false">IF(AND(N43&lt;&gt;"", N43&lt;&gt;"処遇改善加算Ⅳ",N43&lt;&gt;"処遇改善加算", AF43=""), "未入力", "入力済")</f>
        <v>入力済</v>
      </c>
      <c r="AU43" s="239" t="str">
        <f aca="false">IF(OR(ISNUMBER(SEARCH("処遇改善加算Ⅰ",N43)),ISNUMBER(SEARCH("処遇改善加算Ⅱ",N43))),"対象","")</f>
        <v/>
      </c>
      <c r="AV43" s="239" t="e">
        <f aca="false">IF(AND(AN43="加算対象",N43&lt;&gt;"処遇改善加算Ⅲ",N43&lt;&gt;"処遇改善加算Ⅳ", N43&lt;&gt;"", AU43&lt;&gt;"対象外"), 1,"")</f>
        <v>#N/A</v>
      </c>
      <c r="AW43" s="537" t="e">
        <f aca="false">IF(AND(AV43=1, OR(AG43=0,AG43=""),AN43="加算対象"),"AH列に色付け","")</f>
        <v>#N/A</v>
      </c>
      <c r="AX43" s="537" t="str">
        <f aca="false">IF(AND($AV43=1,$AW43="AH列に色付け",OR($AG43="",$AH43="")),"未入力",IF(AND($AV43=1,$AW43="",$AG43=""),"未入力","入力済"))</f>
        <v>入力済</v>
      </c>
      <c r="AY43" s="239" t="e">
        <f aca="false">IFERROR(VLOOKUP(K43,【参考】数式用!$AR$3:$AS$49, 2, FALSE), "")))</f>
        <v>#N/A</v>
      </c>
      <c r="AZ43" s="537" t="e">
        <f aca="false">IF(AND(AN43="加算対象",OR(N43="処遇改善加算Ⅰイ",N43="処遇改善加算Ⅰロ")),"AI列に色付け","")</f>
        <v>#N/A</v>
      </c>
      <c r="BA43" s="496" t="str">
        <f aca="false">IF(AND(OR(N43="処遇改善加算Ⅰイ",N43="処遇改善加算Ⅰロ"), AI43=""), "未入力","入力済")</f>
        <v>入力済</v>
      </c>
      <c r="BB43" s="239" t="e">
        <f aca="false">IFERROR(VLOOKUP(K43,【参考】数式用!$AX$3:$AY$56, 2, FALSE), "")))</f>
        <v>#N/A</v>
      </c>
      <c r="BC43" s="537" t="e">
        <f aca="false">IF(OR(COUNTIF(AE43:AH43,"*令和８年度特例要件を*")&gt;0,ISNUMBER(SEARCH("処遇改善加算Ⅰロ",N43)),ISNUMBER(SEARCH("処遇改善加算Ⅱロ",N43)),AN43="加算対象外"),"AJ列に色付け","")</f>
        <v>#N/A</v>
      </c>
      <c r="BD43" s="496" t="str">
        <f aca="false">IF(AND(COUNTIF(AE43:AH43,"*令和８年度特例要件を*")&gt;0,AJ43=""), "未入力","入力済")</f>
        <v>入力済</v>
      </c>
      <c r="BE43" s="496" t="e">
        <f aca="false">IF(AH43="*その他*","AJ列色消し",IF(OR(ISNUMBER(SEARCH("処遇改善加算Ⅰロ",N43)),ISNUMBER(SEARCH("処遇改善加算Ⅱロ",N43))),"",IF(AND(BC43="AJ列に色付け",AE43="○",AF43="○",AG43&gt;=1),"AJ列色消し","")))</f>
        <v>#N/A</v>
      </c>
      <c r="BF43" s="496" t="str">
        <f aca="false">IF(AND(N43="処遇改善加算",AE43="○"),"AJ列色消し","")</f>
        <v/>
      </c>
      <c r="BG43" s="496" t="e">
        <f aca="false">IF(OR(TRIM(BC43)="",BE43="AJ列色消し",BF43="AJ列色消し"),"","入力必要")</f>
        <v>#N/A</v>
      </c>
      <c r="BH43" s="496" t="e">
        <f aca="false">IF(AND(BE43="",BG43="入力必要"),IF(AJ43="","未入力","入力済"),"")</f>
        <v>#N/A</v>
      </c>
      <c r="BI43" s="496" t="str">
        <f aca="false">G43</f>
        <v/>
      </c>
      <c r="BM43" s="500" t="e">
        <f aca="false">VLOOKUP(K43,【参考】数式用!$A$2:$O$57,15,FALSE))</f>
        <v>#N/A</v>
      </c>
    </row>
    <row r="44" customFormat="false" ht="109.5" hidden="false" customHeight="true" outlineLevel="0" collapsed="false">
      <c r="A44" s="475" t="n">
        <v>33</v>
      </c>
      <c r="B44" s="476" t="str">
        <f aca="false">IF(基本情報入力シート!B72="","",基本情報入力シート!B72)</f>
        <v/>
      </c>
      <c r="C44" s="476"/>
      <c r="D44" s="476"/>
      <c r="E44" s="476"/>
      <c r="F44" s="476"/>
      <c r="G44" s="477" t="str">
        <f aca="false">IF(基本情報入力シート!L72="", "", 基本情報入力シート!L72)</f>
        <v/>
      </c>
      <c r="H44" s="477" t="str">
        <f aca="false">IF(基本情報入力シート!Q72="", "", 基本情報入力シート!Q72)</f>
        <v/>
      </c>
      <c r="I44" s="477" t="str">
        <f aca="false">IF(基本情報入力シート!V72="", "", 基本情報入力シート!V72)</f>
        <v/>
      </c>
      <c r="J44" s="477" t="str">
        <f aca="false">IF(基本情報入力シート!W72="", "", 基本情報入力シート!W72)</f>
        <v/>
      </c>
      <c r="K44" s="477" t="str">
        <f aca="false">IF(基本情報入力シート!Z72="", "", 基本情報入力シート!Z72)</f>
        <v/>
      </c>
      <c r="L44" s="478" t="str">
        <f aca="false">IF(基本情報入力シート!AF72=0, "",基本情報入力シート!AF72)</f>
        <v/>
      </c>
      <c r="M44" s="479" t="e">
        <f aca="false">IF(AND(基本情報入力シート!AG72="",基本情報入力シート!AG72=""), "", 基本情報入力シート!AG72)</f>
        <v>#N/A</v>
      </c>
      <c r="N44" s="480"/>
      <c r="O44" s="481" t="e">
        <f aca="false">IFERROR(VLOOKUP(K44,【参考】数式用!$A$2:$M$57,MATCH(N44,【参考】数式用!$G$3:$M$3,0)+6,0),"")))</f>
        <v>#N/A</v>
      </c>
      <c r="P44" s="482" t="s">
        <v>179</v>
      </c>
      <c r="Q44" s="483"/>
      <c r="R44" s="484" t="s">
        <v>180</v>
      </c>
      <c r="S44" s="483"/>
      <c r="T44" s="484" t="s">
        <v>268</v>
      </c>
      <c r="U44" s="483"/>
      <c r="V44" s="484" t="s">
        <v>180</v>
      </c>
      <c r="W44" s="483"/>
      <c r="X44" s="484" t="s">
        <v>181</v>
      </c>
      <c r="Y44" s="484" t="s">
        <v>269</v>
      </c>
      <c r="Z44" s="484" t="str">
        <f aca="false">IF(Q44&gt;=1,(U44*12+W44)-(Q44*12+S44)+1,"")</f>
        <v/>
      </c>
      <c r="AA44" s="485" t="s">
        <v>270</v>
      </c>
      <c r="AB44" s="486" t="str">
        <f aca="false">IFERROR(ROUNDDOWN(ROUND(L44*O44,0)*M44,0)*Z44,"")</f>
        <v/>
      </c>
      <c r="AC44" s="487" t="e">
        <f aca="false">IFERROR(ROUNDDOWN(ROUNDDOWN(ROUND(L44*VLOOKUP(K44,【参考】数式用!$A$2:$M$57,MATCH("処遇改善加算Ⅳ",【参考】数式用!$G$3:$M$3,0)+6,0),0)*M44,0)*Z44*0.5,0), "")),0),0),0))</f>
        <v>#N/A</v>
      </c>
      <c r="AD44" s="488"/>
      <c r="AE44" s="489"/>
      <c r="AF44" s="489"/>
      <c r="AG44" s="490"/>
      <c r="AH44" s="491"/>
      <c r="AI44" s="536"/>
      <c r="AJ44" s="492"/>
      <c r="AK44" s="493" t="e">
        <f aca="false">IF(AND(N44&lt;&gt;"", OR(U44&lt;&gt;9,W44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IF(AND(AN44="加算対象外",N44&lt;&gt;"",AE44="―",AJ44="―"),"このサービスについては、キャリアパス要件Ⅰ・Ⅱか令和８年度特例要件のどちらかの要件を満たしている必要があります",""))</f>
        <v>#N/A</v>
      </c>
      <c r="AL44" s="494" t="str">
        <f aca="false">IF(N44="","",IF(OR(AND(COUNTIF(AP44,"未入力")&gt;0,AD44=""),AND(COUNTBLANK(AP44)&gt;0,AE44=""),AND(COUNTIF(AN44:BD44,"AF列に色付け")&gt;0,AF44=""),AND(COUNTIF(AN44:BD44,"AG列に色付け")&gt;0,OR(AG44="",AG44=0)),AND(COUNTIF(AN44:BD44,"AH列に色付け")&gt;0,AH44=""),AND(COUNTIF(AN44:BD44,"AI列に色付け")&gt;0,AI44=""),AND(COUNTIF(AN44:BD44,"AJ列に色付け")&gt;0,AJ44="",NOT(OR(BE44="AJ列色消し",BF44="AJ列色消し")))),"！記入が必要な欄（オレンジ色のセル）に空欄があります。空欄を埋めてください。",""))</f>
        <v/>
      </c>
      <c r="AM44" s="495"/>
      <c r="AN44" s="537" t="e">
        <f aca="false">IFERROR(VLOOKUP(K44,【参考】数式用!$A$2:$N$57,14,FALSE),"")))</f>
        <v>#N/A</v>
      </c>
      <c r="AO44" s="537" t="str">
        <f aca="false">IF(AND(K44&lt;&gt;""),"N列に色付け","")</f>
        <v/>
      </c>
      <c r="AP44" s="538" t="e">
        <f aca="false">IF(AND(AC44&lt;&gt;0,AC44&lt;&gt;"",AN44="加算対象"),IF(AD44="○","入力済","未入力"),"")</f>
        <v>#N/A</v>
      </c>
      <c r="AQ44" s="538" t="str">
        <f aca="false">"キャリアパス要件Ⅰ・Ⅱ_"&amp;AN44</f>
        <v>キャリアパス要件Ⅰ・Ⅱ_</v>
      </c>
      <c r="AR44" s="239" t="str">
        <f aca="false">IF(AND(N44&lt;&gt;"", AE44=""), "未入力", "入力済")</f>
        <v>入力済</v>
      </c>
      <c r="AS44" s="537" t="e">
        <f aca="false">IF(AND(N44&lt;&gt;"", N44&lt;&gt;"処遇改善加算Ⅳ",AN44="加算対象"),"AF列に色付け","")</f>
        <v>#N/A</v>
      </c>
      <c r="AT44" s="239" t="str">
        <f aca="false">IF(AND(N44&lt;&gt;"", N44&lt;&gt;"処遇改善加算Ⅳ",N44&lt;&gt;"処遇改善加算", AF44=""), "未入力", "入力済")</f>
        <v>入力済</v>
      </c>
      <c r="AU44" s="239" t="str">
        <f aca="false">IF(OR(ISNUMBER(SEARCH("処遇改善加算Ⅰ",N44)),ISNUMBER(SEARCH("処遇改善加算Ⅱ",N44))),"対象","")</f>
        <v/>
      </c>
      <c r="AV44" s="239" t="e">
        <f aca="false">IF(AND(AN44="加算対象",N44&lt;&gt;"処遇改善加算Ⅲ",N44&lt;&gt;"処遇改善加算Ⅳ", N44&lt;&gt;"", AU44&lt;&gt;"対象外"), 1,"")</f>
        <v>#N/A</v>
      </c>
      <c r="AW44" s="537" t="e">
        <f aca="false">IF(AND(AV44=1, OR(AG44=0,AG44=""),AN44="加算対象"),"AH列に色付け","")</f>
        <v>#N/A</v>
      </c>
      <c r="AX44" s="537" t="str">
        <f aca="false">IF(AND($AV44=1,$AW44="AH列に色付け",OR($AG44="",$AH44="")),"未入力",IF(AND($AV44=1,$AW44="",$AG44=""),"未入力","入力済"))</f>
        <v>入力済</v>
      </c>
      <c r="AY44" s="239" t="e">
        <f aca="false">IFERROR(VLOOKUP(K44,【参考】数式用!$AR$3:$AS$49, 2, FALSE), "")))</f>
        <v>#N/A</v>
      </c>
      <c r="AZ44" s="537" t="e">
        <f aca="false">IF(AND(AN44="加算対象",OR(N44="処遇改善加算Ⅰイ",N44="処遇改善加算Ⅰロ")),"AI列に色付け","")</f>
        <v>#N/A</v>
      </c>
      <c r="BA44" s="496" t="str">
        <f aca="false">IF(AND(OR(N44="処遇改善加算Ⅰイ",N44="処遇改善加算Ⅰロ"), AI44=""), "未入力","入力済")</f>
        <v>入力済</v>
      </c>
      <c r="BB44" s="239" t="e">
        <f aca="false">IFERROR(VLOOKUP(K44,【参考】数式用!$AX$3:$AY$56, 2, FALSE), "")))</f>
        <v>#N/A</v>
      </c>
      <c r="BC44" s="537" t="e">
        <f aca="false">IF(OR(COUNTIF(AE44:AH44,"*令和８年度特例要件を*")&gt;0,ISNUMBER(SEARCH("処遇改善加算Ⅰロ",N44)),ISNUMBER(SEARCH("処遇改善加算Ⅱロ",N44)),AN44="加算対象外"),"AJ列に色付け","")</f>
        <v>#N/A</v>
      </c>
      <c r="BD44" s="496" t="str">
        <f aca="false">IF(AND(COUNTIF(AE44:AH44,"*令和８年度特例要件を*")&gt;0,AJ44=""), "未入力","入力済")</f>
        <v>入力済</v>
      </c>
      <c r="BE44" s="496" t="e">
        <f aca="false">IF(AH44="*その他*","AJ列色消し",IF(OR(ISNUMBER(SEARCH("処遇改善加算Ⅰロ",N44)),ISNUMBER(SEARCH("処遇改善加算Ⅱロ",N44))),"",IF(AND(BC44="AJ列に色付け",AE44="○",AF44="○",AG44&gt;=1),"AJ列色消し","")))</f>
        <v>#N/A</v>
      </c>
      <c r="BF44" s="496" t="str">
        <f aca="false">IF(AND(N44="処遇改善加算",AE44="○"),"AJ列色消し","")</f>
        <v/>
      </c>
      <c r="BG44" s="496" t="e">
        <f aca="false">IF(OR(TRIM(BC44)="",BE44="AJ列色消し",BF44="AJ列色消し"),"","入力必要")</f>
        <v>#N/A</v>
      </c>
      <c r="BH44" s="496" t="e">
        <f aca="false">IF(AND(BE44="",BG44="入力必要"),IF(AJ44="","未入力","入力済"),"")</f>
        <v>#N/A</v>
      </c>
      <c r="BI44" s="496" t="str">
        <f aca="false">G44</f>
        <v/>
      </c>
      <c r="BM44" s="500" t="e">
        <f aca="false">VLOOKUP(K44,【参考】数式用!$A$2:$O$57,15,FALSE))</f>
        <v>#N/A</v>
      </c>
    </row>
    <row r="45" customFormat="false" ht="109.5" hidden="false" customHeight="true" outlineLevel="0" collapsed="false">
      <c r="A45" s="475" t="n">
        <v>34</v>
      </c>
      <c r="B45" s="476" t="str">
        <f aca="false">IF(基本情報入力シート!B73="","",基本情報入力シート!B73)</f>
        <v/>
      </c>
      <c r="C45" s="476"/>
      <c r="D45" s="476"/>
      <c r="E45" s="476"/>
      <c r="F45" s="476"/>
      <c r="G45" s="477" t="str">
        <f aca="false">IF(基本情報入力シート!L73="", "", 基本情報入力シート!L73)</f>
        <v/>
      </c>
      <c r="H45" s="477" t="str">
        <f aca="false">IF(基本情報入力シート!Q73="", "", 基本情報入力シート!Q73)</f>
        <v/>
      </c>
      <c r="I45" s="477" t="str">
        <f aca="false">IF(基本情報入力シート!V73="", "", 基本情報入力シート!V73)</f>
        <v/>
      </c>
      <c r="J45" s="477" t="str">
        <f aca="false">IF(基本情報入力シート!W73="", "", 基本情報入力シート!W73)</f>
        <v/>
      </c>
      <c r="K45" s="477" t="str">
        <f aca="false">IF(基本情報入力シート!Z73="", "", 基本情報入力シート!Z73)</f>
        <v/>
      </c>
      <c r="L45" s="478" t="str">
        <f aca="false">IF(基本情報入力シート!AF73=0, "",基本情報入力シート!AF73)</f>
        <v/>
      </c>
      <c r="M45" s="479" t="e">
        <f aca="false">IF(AND(基本情報入力シート!AG73="",基本情報入力シート!AG73=""), "", 基本情報入力シート!AG73)</f>
        <v>#N/A</v>
      </c>
      <c r="N45" s="480"/>
      <c r="O45" s="481" t="e">
        <f aca="false">IFERROR(VLOOKUP(K45,【参考】数式用!$A$2:$M$57,MATCH(N45,【参考】数式用!$G$3:$M$3,0)+6,0),"")))</f>
        <v>#N/A</v>
      </c>
      <c r="P45" s="482" t="s">
        <v>179</v>
      </c>
      <c r="Q45" s="483"/>
      <c r="R45" s="484" t="s">
        <v>180</v>
      </c>
      <c r="S45" s="483"/>
      <c r="T45" s="484" t="s">
        <v>268</v>
      </c>
      <c r="U45" s="483"/>
      <c r="V45" s="484" t="s">
        <v>180</v>
      </c>
      <c r="W45" s="483"/>
      <c r="X45" s="484" t="s">
        <v>181</v>
      </c>
      <c r="Y45" s="484" t="s">
        <v>269</v>
      </c>
      <c r="Z45" s="484" t="str">
        <f aca="false">IF(Q45&gt;=1,(U45*12+W45)-(Q45*12+S45)+1,"")</f>
        <v/>
      </c>
      <c r="AA45" s="485" t="s">
        <v>270</v>
      </c>
      <c r="AB45" s="486" t="str">
        <f aca="false">IFERROR(ROUNDDOWN(ROUND(L45*O45,0)*M45,0)*Z45,"")</f>
        <v/>
      </c>
      <c r="AC45" s="487" t="e">
        <f aca="false">IFERROR(ROUNDDOWN(ROUNDDOWN(ROUND(L45*VLOOKUP(K45,【参考】数式用!$A$2:$M$57,MATCH("処遇改善加算Ⅳ",【参考】数式用!$G$3:$M$3,0)+6,0),0)*M45,0)*Z45*0.5,0), "")),0),0),0))</f>
        <v>#N/A</v>
      </c>
      <c r="AD45" s="488"/>
      <c r="AE45" s="489"/>
      <c r="AF45" s="489"/>
      <c r="AG45" s="490"/>
      <c r="AH45" s="491"/>
      <c r="AI45" s="536"/>
      <c r="AJ45" s="492"/>
      <c r="AK45" s="493" t="e">
        <f aca="false">IF(AND(N45&lt;&gt;"", OR(U45&lt;&gt;9,W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IF(AND(AN45="加算対象外",N45&lt;&gt;"",AE45="―",AJ45="―"),"このサービスについては、キャリアパス要件Ⅰ・Ⅱか令和８年度特例要件のどちらかの要件を満たしている必要があります",""))</f>
        <v>#N/A</v>
      </c>
      <c r="AL45" s="494" t="str">
        <f aca="false">IF(N45="","",IF(OR(AND(COUNTIF(AP45,"未入力")&gt;0,AD45=""),AND(COUNTBLANK(AP45)&gt;0,AE45=""),AND(COUNTIF(AN45:BD45,"AF列に色付け")&gt;0,AF45=""),AND(COUNTIF(AN45:BD45,"AG列に色付け")&gt;0,OR(AG45="",AG45=0)),AND(COUNTIF(AN45:BD45,"AH列に色付け")&gt;0,AH45=""),AND(COUNTIF(AN45:BD45,"AI列に色付け")&gt;0,AI45=""),AND(COUNTIF(AN45:BD45,"AJ列に色付け")&gt;0,AJ45="",NOT(OR(BE45="AJ列色消し",BF45="AJ列色消し")))),"！記入が必要な欄（オレンジ色のセル）に空欄があります。空欄を埋めてください。",""))</f>
        <v/>
      </c>
      <c r="AM45" s="495"/>
      <c r="AN45" s="537" t="e">
        <f aca="false">IFERROR(VLOOKUP(K45,【参考】数式用!$A$2:$N$57,14,FALSE),"")))</f>
        <v>#N/A</v>
      </c>
      <c r="AO45" s="537" t="str">
        <f aca="false">IF(AND(K45&lt;&gt;""),"N列に色付け","")</f>
        <v/>
      </c>
      <c r="AP45" s="538" t="e">
        <f aca="false">IF(AND(AC45&lt;&gt;0,AC45&lt;&gt;"",AN45="加算対象"),IF(AD45="○","入力済","未入力"),"")</f>
        <v>#N/A</v>
      </c>
      <c r="AQ45" s="538" t="str">
        <f aca="false">"キャリアパス要件Ⅰ・Ⅱ_"&amp;AN45</f>
        <v>キャリアパス要件Ⅰ・Ⅱ_</v>
      </c>
      <c r="AR45" s="239" t="str">
        <f aca="false">IF(AND(N45&lt;&gt;"", AE45=""), "未入力", "入力済")</f>
        <v>入力済</v>
      </c>
      <c r="AS45" s="537" t="e">
        <f aca="false">IF(AND(N45&lt;&gt;"", N45&lt;&gt;"処遇改善加算Ⅳ",AN45="加算対象"),"AF列に色付け","")</f>
        <v>#N/A</v>
      </c>
      <c r="AT45" s="239" t="str">
        <f aca="false">IF(AND(N45&lt;&gt;"", N45&lt;&gt;"処遇改善加算Ⅳ",N45&lt;&gt;"処遇改善加算", AF45=""), "未入力", "入力済")</f>
        <v>入力済</v>
      </c>
      <c r="AU45" s="239" t="str">
        <f aca="false">IF(OR(ISNUMBER(SEARCH("処遇改善加算Ⅰ",N45)),ISNUMBER(SEARCH("処遇改善加算Ⅱ",N45))),"対象","")</f>
        <v/>
      </c>
      <c r="AV45" s="239" t="e">
        <f aca="false">IF(AND(AN45="加算対象",N45&lt;&gt;"処遇改善加算Ⅲ",N45&lt;&gt;"処遇改善加算Ⅳ", N45&lt;&gt;"", AU45&lt;&gt;"対象外"), 1,"")</f>
        <v>#N/A</v>
      </c>
      <c r="AW45" s="537" t="e">
        <f aca="false">IF(AND(AV45=1, OR(AG45=0,AG45=""),AN45="加算対象"),"AH列に色付け","")</f>
        <v>#N/A</v>
      </c>
      <c r="AX45" s="537" t="str">
        <f aca="false">IF(AND($AV45=1,$AW45="AH列に色付け",OR($AG45="",$AH45="")),"未入力",IF(AND($AV45=1,$AW45="",$AG45=""),"未入力","入力済"))</f>
        <v>入力済</v>
      </c>
      <c r="AY45" s="239" t="e">
        <f aca="false">IFERROR(VLOOKUP(K45,【参考】数式用!$AR$3:$AS$49, 2, FALSE), "")))</f>
        <v>#N/A</v>
      </c>
      <c r="AZ45" s="537" t="e">
        <f aca="false">IF(AND(AN45="加算対象",OR(N45="処遇改善加算Ⅰイ",N45="処遇改善加算Ⅰロ")),"AI列に色付け","")</f>
        <v>#N/A</v>
      </c>
      <c r="BA45" s="496" t="str">
        <f aca="false">IF(AND(OR(N45="処遇改善加算Ⅰイ",N45="処遇改善加算Ⅰロ"), AI45=""), "未入力","入力済")</f>
        <v>入力済</v>
      </c>
      <c r="BB45" s="239" t="e">
        <f aca="false">IFERROR(VLOOKUP(K45,【参考】数式用!$AX$3:$AY$56, 2, FALSE), "")))</f>
        <v>#N/A</v>
      </c>
      <c r="BC45" s="537" t="e">
        <f aca="false">IF(OR(COUNTIF(AE45:AH45,"*令和８年度特例要件を*")&gt;0,ISNUMBER(SEARCH("処遇改善加算Ⅰロ",N45)),ISNUMBER(SEARCH("処遇改善加算Ⅱロ",N45)),AN45="加算対象外"),"AJ列に色付け","")</f>
        <v>#N/A</v>
      </c>
      <c r="BD45" s="496" t="str">
        <f aca="false">IF(AND(COUNTIF(AE45:AH45,"*令和８年度特例要件を*")&gt;0,AJ45=""), "未入力","入力済")</f>
        <v>入力済</v>
      </c>
      <c r="BE45" s="496" t="e">
        <f aca="false">IF(AH45="*その他*","AJ列色消し",IF(OR(ISNUMBER(SEARCH("処遇改善加算Ⅰロ",N45)),ISNUMBER(SEARCH("処遇改善加算Ⅱロ",N45))),"",IF(AND(BC45="AJ列に色付け",AE45="○",AF45="○",AG45&gt;=1),"AJ列色消し","")))</f>
        <v>#N/A</v>
      </c>
      <c r="BF45" s="496" t="str">
        <f aca="false">IF(AND(N45="処遇改善加算",AE45="○"),"AJ列色消し","")</f>
        <v/>
      </c>
      <c r="BG45" s="496" t="e">
        <f aca="false">IF(OR(TRIM(BC45)="",BE45="AJ列色消し",BF45="AJ列色消し"),"","入力必要")</f>
        <v>#N/A</v>
      </c>
      <c r="BH45" s="496" t="e">
        <f aca="false">IF(AND(BE45="",BG45="入力必要"),IF(AJ45="","未入力","入力済"),"")</f>
        <v>#N/A</v>
      </c>
      <c r="BI45" s="496" t="str">
        <f aca="false">G45</f>
        <v/>
      </c>
      <c r="BM45" s="500" t="e">
        <f aca="false">VLOOKUP(K45,【参考】数式用!$A$2:$O$57,15,FALSE))</f>
        <v>#N/A</v>
      </c>
    </row>
    <row r="46" customFormat="false" ht="109.5" hidden="false" customHeight="true" outlineLevel="0" collapsed="false">
      <c r="A46" s="475" t="n">
        <v>35</v>
      </c>
      <c r="B46" s="476" t="str">
        <f aca="false">IF(基本情報入力シート!B74="","",基本情報入力シート!B74)</f>
        <v/>
      </c>
      <c r="C46" s="476"/>
      <c r="D46" s="476"/>
      <c r="E46" s="476"/>
      <c r="F46" s="476"/>
      <c r="G46" s="477" t="str">
        <f aca="false">IF(基本情報入力シート!L74="", "", 基本情報入力シート!L74)</f>
        <v/>
      </c>
      <c r="H46" s="477" t="str">
        <f aca="false">IF(基本情報入力シート!Q74="", "", 基本情報入力シート!Q74)</f>
        <v/>
      </c>
      <c r="I46" s="477" t="str">
        <f aca="false">IF(基本情報入力シート!V74="", "", 基本情報入力シート!V74)</f>
        <v/>
      </c>
      <c r="J46" s="477" t="str">
        <f aca="false">IF(基本情報入力シート!W74="", "", 基本情報入力シート!W74)</f>
        <v/>
      </c>
      <c r="K46" s="477" t="str">
        <f aca="false">IF(基本情報入力シート!Z74="", "", 基本情報入力シート!Z74)</f>
        <v/>
      </c>
      <c r="L46" s="478" t="str">
        <f aca="false">IF(基本情報入力シート!AF74=0, "",基本情報入力シート!AF74)</f>
        <v/>
      </c>
      <c r="M46" s="479" t="e">
        <f aca="false">IF(AND(基本情報入力シート!AG74="",基本情報入力シート!AG74=""), "", 基本情報入力シート!AG74)</f>
        <v>#N/A</v>
      </c>
      <c r="N46" s="480"/>
      <c r="O46" s="481" t="e">
        <f aca="false">IFERROR(VLOOKUP(K46,【参考】数式用!$A$2:$M$57,MATCH(N46,【参考】数式用!$G$3:$M$3,0)+6,0),"")))</f>
        <v>#N/A</v>
      </c>
      <c r="P46" s="482" t="s">
        <v>179</v>
      </c>
      <c r="Q46" s="483"/>
      <c r="R46" s="484" t="s">
        <v>180</v>
      </c>
      <c r="S46" s="483"/>
      <c r="T46" s="484" t="s">
        <v>268</v>
      </c>
      <c r="U46" s="483"/>
      <c r="V46" s="484" t="s">
        <v>180</v>
      </c>
      <c r="W46" s="483"/>
      <c r="X46" s="484" t="s">
        <v>181</v>
      </c>
      <c r="Y46" s="484" t="s">
        <v>269</v>
      </c>
      <c r="Z46" s="484" t="str">
        <f aca="false">IF(Q46&gt;=1,(U46*12+W46)-(Q46*12+S46)+1,"")</f>
        <v/>
      </c>
      <c r="AA46" s="485" t="s">
        <v>270</v>
      </c>
      <c r="AB46" s="486" t="str">
        <f aca="false">IFERROR(ROUNDDOWN(ROUND(L46*O46,0)*M46,0)*Z46,"")</f>
        <v/>
      </c>
      <c r="AC46" s="487" t="e">
        <f aca="false">IFERROR(ROUNDDOWN(ROUNDDOWN(ROUND(L46*VLOOKUP(K46,【参考】数式用!$A$2:$M$57,MATCH("処遇改善加算Ⅳ",【参考】数式用!$G$3:$M$3,0)+6,0),0)*M46,0)*Z46*0.5,0), "")),0),0),0))</f>
        <v>#N/A</v>
      </c>
      <c r="AD46" s="488"/>
      <c r="AE46" s="489"/>
      <c r="AF46" s="489"/>
      <c r="AG46" s="490"/>
      <c r="AH46" s="491"/>
      <c r="AI46" s="536"/>
      <c r="AJ46" s="492"/>
      <c r="AK46" s="493" t="e">
        <f aca="false">IF(AND(N46&lt;&gt;"", OR(U46&lt;&gt;9,W46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IF(AND(AN46="加算対象外",N46&lt;&gt;"",AE46="―",AJ46="―"),"このサービスについては、キャリアパス要件Ⅰ・Ⅱか令和８年度特例要件のどちらかの要件を満たしている必要があります",""))</f>
        <v>#N/A</v>
      </c>
      <c r="AL46" s="494" t="str">
        <f aca="false">IF(N46="","",IF(OR(AND(COUNTIF(AP46,"未入力")&gt;0,AD46=""),AND(COUNTBLANK(AP46)&gt;0,AE46=""),AND(COUNTIF(AN46:BD46,"AF列に色付け")&gt;0,AF46=""),AND(COUNTIF(AN46:BD46,"AG列に色付け")&gt;0,OR(AG46="",AG46=0)),AND(COUNTIF(AN46:BD46,"AH列に色付け")&gt;0,AH46=""),AND(COUNTIF(AN46:BD46,"AI列に色付け")&gt;0,AI46=""),AND(COUNTIF(AN46:BD46,"AJ列に色付け")&gt;0,AJ46="",NOT(OR(BE46="AJ列色消し",BF46="AJ列色消し")))),"！記入が必要な欄（オレンジ色のセル）に空欄があります。空欄を埋めてください。",""))</f>
        <v/>
      </c>
      <c r="AM46" s="495"/>
      <c r="AN46" s="537" t="e">
        <f aca="false">IFERROR(VLOOKUP(K46,【参考】数式用!$A$2:$N$57,14,FALSE),"")))</f>
        <v>#N/A</v>
      </c>
      <c r="AO46" s="537" t="str">
        <f aca="false">IF(AND(K46&lt;&gt;""),"N列に色付け","")</f>
        <v/>
      </c>
      <c r="AP46" s="538" t="e">
        <f aca="false">IF(AND(AC46&lt;&gt;0,AC46&lt;&gt;"",AN46="加算対象"),IF(AD46="○","入力済","未入力"),"")</f>
        <v>#N/A</v>
      </c>
      <c r="AQ46" s="538" t="str">
        <f aca="false">"キャリアパス要件Ⅰ・Ⅱ_"&amp;AN46</f>
        <v>キャリアパス要件Ⅰ・Ⅱ_</v>
      </c>
      <c r="AR46" s="239" t="str">
        <f aca="false">IF(AND(N46&lt;&gt;"", AE46=""), "未入力", "入力済")</f>
        <v>入力済</v>
      </c>
      <c r="AS46" s="537" t="e">
        <f aca="false">IF(AND(N46&lt;&gt;"", N46&lt;&gt;"処遇改善加算Ⅳ",AN46="加算対象"),"AF列に色付け","")</f>
        <v>#N/A</v>
      </c>
      <c r="AT46" s="239" t="str">
        <f aca="false">IF(AND(N46&lt;&gt;"", N46&lt;&gt;"処遇改善加算Ⅳ",N46&lt;&gt;"処遇改善加算", AF46=""), "未入力", "入力済")</f>
        <v>入力済</v>
      </c>
      <c r="AU46" s="239" t="str">
        <f aca="false">IF(OR(ISNUMBER(SEARCH("処遇改善加算Ⅰ",N46)),ISNUMBER(SEARCH("処遇改善加算Ⅱ",N46))),"対象","")</f>
        <v/>
      </c>
      <c r="AV46" s="239" t="e">
        <f aca="false">IF(AND(AN46="加算対象",N46&lt;&gt;"処遇改善加算Ⅲ",N46&lt;&gt;"処遇改善加算Ⅳ", N46&lt;&gt;"", AU46&lt;&gt;"対象外"), 1,"")</f>
        <v>#N/A</v>
      </c>
      <c r="AW46" s="537" t="e">
        <f aca="false">IF(AND(AV46=1, OR(AG46=0,AG46=""),AN46="加算対象"),"AH列に色付け","")</f>
        <v>#N/A</v>
      </c>
      <c r="AX46" s="537" t="str">
        <f aca="false">IF(AND($AV46=1,$AW46="AH列に色付け",OR($AG46="",$AH46="")),"未入力",IF(AND($AV46=1,$AW46="",$AG46=""),"未入力","入力済"))</f>
        <v>入力済</v>
      </c>
      <c r="AY46" s="239" t="e">
        <f aca="false">IFERROR(VLOOKUP(K46,【参考】数式用!$AR$3:$AS$49, 2, FALSE), "")))</f>
        <v>#N/A</v>
      </c>
      <c r="AZ46" s="537" t="e">
        <f aca="false">IF(AND(AN46="加算対象",OR(N46="処遇改善加算Ⅰイ",N46="処遇改善加算Ⅰロ")),"AI列に色付け","")</f>
        <v>#N/A</v>
      </c>
      <c r="BA46" s="496" t="str">
        <f aca="false">IF(AND(OR(N46="処遇改善加算Ⅰイ",N46="処遇改善加算Ⅰロ"), AI46=""), "未入力","入力済")</f>
        <v>入力済</v>
      </c>
      <c r="BB46" s="239" t="e">
        <f aca="false">IFERROR(VLOOKUP(K46,【参考】数式用!$AX$3:$AY$56, 2, FALSE), "")))</f>
        <v>#N/A</v>
      </c>
      <c r="BC46" s="537" t="e">
        <f aca="false">IF(OR(COUNTIF(AE46:AH46,"*令和８年度特例要件を*")&gt;0,ISNUMBER(SEARCH("処遇改善加算Ⅰロ",N46)),ISNUMBER(SEARCH("処遇改善加算Ⅱロ",N46)),AN46="加算対象外"),"AJ列に色付け","")</f>
        <v>#N/A</v>
      </c>
      <c r="BD46" s="496" t="str">
        <f aca="false">IF(AND(COUNTIF(AE46:AH46,"*令和８年度特例要件を*")&gt;0,AJ46=""), "未入力","入力済")</f>
        <v>入力済</v>
      </c>
      <c r="BE46" s="496" t="e">
        <f aca="false">IF(AH46="*その他*","AJ列色消し",IF(OR(ISNUMBER(SEARCH("処遇改善加算Ⅰロ",N46)),ISNUMBER(SEARCH("処遇改善加算Ⅱロ",N46))),"",IF(AND(BC46="AJ列に色付け",AE46="○",AF46="○",AG46&gt;=1),"AJ列色消し","")))</f>
        <v>#N/A</v>
      </c>
      <c r="BF46" s="496" t="str">
        <f aca="false">IF(AND(N46="処遇改善加算",AE46="○"),"AJ列色消し","")</f>
        <v/>
      </c>
      <c r="BG46" s="496" t="e">
        <f aca="false">IF(OR(TRIM(BC46)="",BE46="AJ列色消し",BF46="AJ列色消し"),"","入力必要")</f>
        <v>#N/A</v>
      </c>
      <c r="BH46" s="496" t="e">
        <f aca="false">IF(AND(BE46="",BG46="入力必要"),IF(AJ46="","未入力","入力済"),"")</f>
        <v>#N/A</v>
      </c>
      <c r="BI46" s="496" t="str">
        <f aca="false">G46</f>
        <v/>
      </c>
      <c r="BM46" s="500" t="e">
        <f aca="false">VLOOKUP(K46,【参考】数式用!$A$2:$O$57,15,FALSE))</f>
        <v>#N/A</v>
      </c>
    </row>
    <row r="47" customFormat="false" ht="109.5" hidden="false" customHeight="true" outlineLevel="0" collapsed="false">
      <c r="A47" s="475" t="n">
        <v>36</v>
      </c>
      <c r="B47" s="476" t="str">
        <f aca="false">IF(基本情報入力シート!B75="","",基本情報入力シート!B75)</f>
        <v/>
      </c>
      <c r="C47" s="476"/>
      <c r="D47" s="476"/>
      <c r="E47" s="476"/>
      <c r="F47" s="476"/>
      <c r="G47" s="477" t="str">
        <f aca="false">IF(基本情報入力シート!L75="", "", 基本情報入力シート!L75)</f>
        <v/>
      </c>
      <c r="H47" s="477" t="str">
        <f aca="false">IF(基本情報入力シート!Q75="", "", 基本情報入力シート!Q75)</f>
        <v/>
      </c>
      <c r="I47" s="477" t="str">
        <f aca="false">IF(基本情報入力シート!V75="", "", 基本情報入力シート!V75)</f>
        <v/>
      </c>
      <c r="J47" s="477" t="str">
        <f aca="false">IF(基本情報入力シート!W75="", "", 基本情報入力シート!W75)</f>
        <v/>
      </c>
      <c r="K47" s="477" t="str">
        <f aca="false">IF(基本情報入力シート!Z75="", "", 基本情報入力シート!Z75)</f>
        <v/>
      </c>
      <c r="L47" s="478" t="str">
        <f aca="false">IF(基本情報入力シート!AF75=0, "",基本情報入力シート!AF75)</f>
        <v/>
      </c>
      <c r="M47" s="479" t="e">
        <f aca="false">IF(AND(基本情報入力シート!AG75="",基本情報入力シート!AG75=""), "", 基本情報入力シート!AG75)</f>
        <v>#N/A</v>
      </c>
      <c r="N47" s="480"/>
      <c r="O47" s="481" t="e">
        <f aca="false">IFERROR(VLOOKUP(K47,【参考】数式用!$A$2:$M$57,MATCH(N47,【参考】数式用!$G$3:$M$3,0)+6,0),"")))</f>
        <v>#N/A</v>
      </c>
      <c r="P47" s="482" t="s">
        <v>179</v>
      </c>
      <c r="Q47" s="483"/>
      <c r="R47" s="484" t="s">
        <v>180</v>
      </c>
      <c r="S47" s="483"/>
      <c r="T47" s="484" t="s">
        <v>268</v>
      </c>
      <c r="U47" s="483"/>
      <c r="V47" s="484" t="s">
        <v>180</v>
      </c>
      <c r="W47" s="483"/>
      <c r="X47" s="484" t="s">
        <v>181</v>
      </c>
      <c r="Y47" s="484" t="s">
        <v>269</v>
      </c>
      <c r="Z47" s="484" t="str">
        <f aca="false">IF(Q47&gt;=1,(U47*12+W47)-(Q47*12+S47)+1,"")</f>
        <v/>
      </c>
      <c r="AA47" s="485" t="s">
        <v>270</v>
      </c>
      <c r="AB47" s="486" t="str">
        <f aca="false">IFERROR(ROUNDDOWN(ROUND(L47*O47,0)*M47,0)*Z47,"")</f>
        <v/>
      </c>
      <c r="AC47" s="487" t="e">
        <f aca="false">IFERROR(ROUNDDOWN(ROUNDDOWN(ROUND(L47*VLOOKUP(K47,【参考】数式用!$A$2:$M$57,MATCH("処遇改善加算Ⅳ",【参考】数式用!$G$3:$M$3,0)+6,0),0)*M47,0)*Z47*0.5,0), "")),0),0),0))</f>
        <v>#N/A</v>
      </c>
      <c r="AD47" s="488"/>
      <c r="AE47" s="489"/>
      <c r="AF47" s="489"/>
      <c r="AG47" s="490"/>
      <c r="AH47" s="491"/>
      <c r="AI47" s="536"/>
      <c r="AJ47" s="492"/>
      <c r="AK47" s="493" t="e">
        <f aca="false">IF(AND(N47&lt;&gt;"", OR(U47&lt;&gt;9,W47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IF(AND(AN47="加算対象外",N47&lt;&gt;"",AE47="―",AJ47="―"),"このサービスについては、キャリアパス要件Ⅰ・Ⅱか令和８年度特例要件のどちらかの要件を満たしている必要があります",""))</f>
        <v>#N/A</v>
      </c>
      <c r="AL47" s="494" t="str">
        <f aca="false">IF(N47="","",IF(OR(AND(COUNTIF(AP47,"未入力")&gt;0,AD47=""),AND(COUNTBLANK(AP47)&gt;0,AE47=""),AND(COUNTIF(AN47:BD47,"AF列に色付け")&gt;0,AF47=""),AND(COUNTIF(AN47:BD47,"AG列に色付け")&gt;0,OR(AG47="",AG47=0)),AND(COUNTIF(AN47:BD47,"AH列に色付け")&gt;0,AH47=""),AND(COUNTIF(AN47:BD47,"AI列に色付け")&gt;0,AI47=""),AND(COUNTIF(AN47:BD47,"AJ列に色付け")&gt;0,AJ47="",NOT(OR(BE47="AJ列色消し",BF47="AJ列色消し")))),"！記入が必要な欄（オレンジ色のセル）に空欄があります。空欄を埋めてください。",""))</f>
        <v/>
      </c>
      <c r="AM47" s="495"/>
      <c r="AN47" s="537" t="e">
        <f aca="false">IFERROR(VLOOKUP(K47,【参考】数式用!$A$2:$N$57,14,FALSE),"")))</f>
        <v>#N/A</v>
      </c>
      <c r="AO47" s="537" t="str">
        <f aca="false">IF(AND(K47&lt;&gt;""),"N列に色付け","")</f>
        <v/>
      </c>
      <c r="AP47" s="538" t="e">
        <f aca="false">IF(AND(AC47&lt;&gt;0,AC47&lt;&gt;"",AN47="加算対象"),IF(AD47="○","入力済","未入力"),"")</f>
        <v>#N/A</v>
      </c>
      <c r="AQ47" s="538" t="str">
        <f aca="false">"キャリアパス要件Ⅰ・Ⅱ_"&amp;AN47</f>
        <v>キャリアパス要件Ⅰ・Ⅱ_</v>
      </c>
      <c r="AR47" s="239" t="str">
        <f aca="false">IF(AND(N47&lt;&gt;"", AE47=""), "未入力", "入力済")</f>
        <v>入力済</v>
      </c>
      <c r="AS47" s="537" t="e">
        <f aca="false">IF(AND(N47&lt;&gt;"", N47&lt;&gt;"処遇改善加算Ⅳ",AN47="加算対象"),"AF列に色付け","")</f>
        <v>#N/A</v>
      </c>
      <c r="AT47" s="239" t="str">
        <f aca="false">IF(AND(N47&lt;&gt;"", N47&lt;&gt;"処遇改善加算Ⅳ",N47&lt;&gt;"処遇改善加算", AF47=""), "未入力", "入力済")</f>
        <v>入力済</v>
      </c>
      <c r="AU47" s="239" t="str">
        <f aca="false">IF(OR(ISNUMBER(SEARCH("処遇改善加算Ⅰ",N47)),ISNUMBER(SEARCH("処遇改善加算Ⅱ",N47))),"対象","")</f>
        <v/>
      </c>
      <c r="AV47" s="239" t="e">
        <f aca="false">IF(AND(AN47="加算対象",N47&lt;&gt;"処遇改善加算Ⅲ",N47&lt;&gt;"処遇改善加算Ⅳ", N47&lt;&gt;"", AU47&lt;&gt;"対象外"), 1,"")</f>
        <v>#N/A</v>
      </c>
      <c r="AW47" s="537" t="e">
        <f aca="false">IF(AND(AV47=1, OR(AG47=0,AG47=""),AN47="加算対象"),"AH列に色付け","")</f>
        <v>#N/A</v>
      </c>
      <c r="AX47" s="537" t="str">
        <f aca="false">IF(AND($AV47=1,$AW47="AH列に色付け",OR($AG47="",$AH47="")),"未入力",IF(AND($AV47=1,$AW47="",$AG47=""),"未入力","入力済"))</f>
        <v>入力済</v>
      </c>
      <c r="AY47" s="239" t="e">
        <f aca="false">IFERROR(VLOOKUP(K47,【参考】数式用!$AR$3:$AS$49, 2, FALSE), "")))</f>
        <v>#N/A</v>
      </c>
      <c r="AZ47" s="537" t="e">
        <f aca="false">IF(AND(AN47="加算対象",OR(N47="処遇改善加算Ⅰイ",N47="処遇改善加算Ⅰロ")),"AI列に色付け","")</f>
        <v>#N/A</v>
      </c>
      <c r="BA47" s="496" t="str">
        <f aca="false">IF(AND(OR(N47="処遇改善加算Ⅰイ",N47="処遇改善加算Ⅰロ"), AI47=""), "未入力","入力済")</f>
        <v>入力済</v>
      </c>
      <c r="BB47" s="239" t="e">
        <f aca="false">IFERROR(VLOOKUP(K47,【参考】数式用!$AX$3:$AY$56, 2, FALSE), "")))</f>
        <v>#N/A</v>
      </c>
      <c r="BC47" s="537" t="e">
        <f aca="false">IF(OR(COUNTIF(AE47:AH47,"*令和８年度特例要件を*")&gt;0,ISNUMBER(SEARCH("処遇改善加算Ⅰロ",N47)),ISNUMBER(SEARCH("処遇改善加算Ⅱロ",N47)),AN47="加算対象外"),"AJ列に色付け","")</f>
        <v>#N/A</v>
      </c>
      <c r="BD47" s="496" t="str">
        <f aca="false">IF(AND(COUNTIF(AE47:AH47,"*令和８年度特例要件を*")&gt;0,AJ47=""), "未入力","入力済")</f>
        <v>入力済</v>
      </c>
      <c r="BE47" s="496" t="e">
        <f aca="false">IF(AH47="*その他*","AJ列色消し",IF(OR(ISNUMBER(SEARCH("処遇改善加算Ⅰロ",N47)),ISNUMBER(SEARCH("処遇改善加算Ⅱロ",N47))),"",IF(AND(BC47="AJ列に色付け",AE47="○",AF47="○",AG47&gt;=1),"AJ列色消し","")))</f>
        <v>#N/A</v>
      </c>
      <c r="BF47" s="496" t="str">
        <f aca="false">IF(AND(N47="処遇改善加算",AE47="○"),"AJ列色消し","")</f>
        <v/>
      </c>
      <c r="BG47" s="496" t="e">
        <f aca="false">IF(OR(TRIM(BC47)="",BE47="AJ列色消し",BF47="AJ列色消し"),"","入力必要")</f>
        <v>#N/A</v>
      </c>
      <c r="BH47" s="496" t="e">
        <f aca="false">IF(AND(BE47="",BG47="入力必要"),IF(AJ47="","未入力","入力済"),"")</f>
        <v>#N/A</v>
      </c>
      <c r="BI47" s="496" t="str">
        <f aca="false">G47</f>
        <v/>
      </c>
      <c r="BM47" s="500" t="e">
        <f aca="false">VLOOKUP(K47,【参考】数式用!$A$2:$O$57,15,FALSE))</f>
        <v>#N/A</v>
      </c>
    </row>
    <row r="48" customFormat="false" ht="109.5" hidden="false" customHeight="true" outlineLevel="0" collapsed="false">
      <c r="A48" s="475" t="n">
        <v>37</v>
      </c>
      <c r="B48" s="476" t="str">
        <f aca="false">IF(基本情報入力シート!B76="","",基本情報入力シート!B76)</f>
        <v/>
      </c>
      <c r="C48" s="476"/>
      <c r="D48" s="476"/>
      <c r="E48" s="476"/>
      <c r="F48" s="476"/>
      <c r="G48" s="477" t="str">
        <f aca="false">IF(基本情報入力シート!L76="", "", 基本情報入力シート!L76)</f>
        <v/>
      </c>
      <c r="H48" s="477" t="str">
        <f aca="false">IF(基本情報入力シート!Q76="", "", 基本情報入力シート!Q76)</f>
        <v/>
      </c>
      <c r="I48" s="477" t="str">
        <f aca="false">IF(基本情報入力シート!V76="", "", 基本情報入力シート!V76)</f>
        <v/>
      </c>
      <c r="J48" s="477" t="str">
        <f aca="false">IF(基本情報入力シート!W76="", "", 基本情報入力シート!W76)</f>
        <v/>
      </c>
      <c r="K48" s="477" t="str">
        <f aca="false">IF(基本情報入力シート!Z76="", "", 基本情報入力シート!Z76)</f>
        <v/>
      </c>
      <c r="L48" s="478" t="str">
        <f aca="false">IF(基本情報入力シート!AF76=0, "",基本情報入力シート!AF76)</f>
        <v/>
      </c>
      <c r="M48" s="479" t="e">
        <f aca="false">IF(AND(基本情報入力シート!AG76="",基本情報入力シート!AG76=""), "", 基本情報入力シート!AG76)</f>
        <v>#N/A</v>
      </c>
      <c r="N48" s="480"/>
      <c r="O48" s="481" t="e">
        <f aca="false">IFERROR(VLOOKUP(K48,【参考】数式用!$A$2:$M$57,MATCH(N48,【参考】数式用!$G$3:$M$3,0)+6,0),"")))</f>
        <v>#N/A</v>
      </c>
      <c r="P48" s="482" t="s">
        <v>179</v>
      </c>
      <c r="Q48" s="483"/>
      <c r="R48" s="484" t="s">
        <v>180</v>
      </c>
      <c r="S48" s="483"/>
      <c r="T48" s="484" t="s">
        <v>268</v>
      </c>
      <c r="U48" s="483"/>
      <c r="V48" s="484" t="s">
        <v>180</v>
      </c>
      <c r="W48" s="483"/>
      <c r="X48" s="484" t="s">
        <v>181</v>
      </c>
      <c r="Y48" s="484" t="s">
        <v>269</v>
      </c>
      <c r="Z48" s="484" t="str">
        <f aca="false">IF(Q48&gt;=1,(U48*12+W48)-(Q48*12+S48)+1,"")</f>
        <v/>
      </c>
      <c r="AA48" s="485" t="s">
        <v>270</v>
      </c>
      <c r="AB48" s="486" t="str">
        <f aca="false">IFERROR(ROUNDDOWN(ROUND(L48*O48,0)*M48,0)*Z48,"")</f>
        <v/>
      </c>
      <c r="AC48" s="487" t="e">
        <f aca="false">IFERROR(ROUNDDOWN(ROUNDDOWN(ROUND(L48*VLOOKUP(K48,【参考】数式用!$A$2:$M$57,MATCH("処遇改善加算Ⅳ",【参考】数式用!$G$3:$M$3,0)+6,0),0)*M48,0)*Z48*0.5,0), "")),0),0),0))</f>
        <v>#N/A</v>
      </c>
      <c r="AD48" s="488"/>
      <c r="AE48" s="489"/>
      <c r="AF48" s="489"/>
      <c r="AG48" s="490"/>
      <c r="AH48" s="491"/>
      <c r="AI48" s="536"/>
      <c r="AJ48" s="492"/>
      <c r="AK48" s="493" t="e">
        <f aca="false">IF(AND(N48&lt;&gt;"", OR(U48&lt;&gt;9,W48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IF(AND(AN48="加算対象外",N48&lt;&gt;"",AE48="―",AJ48="―"),"このサービスについては、キャリアパス要件Ⅰ・Ⅱか令和８年度特例要件のどちらかの要件を満たしている必要があります",""))</f>
        <v>#N/A</v>
      </c>
      <c r="AL48" s="494" t="str">
        <f aca="false">IF(N48="","",IF(OR(AND(COUNTIF(AP48,"未入力")&gt;0,AD48=""),AND(COUNTBLANK(AP48)&gt;0,AE48=""),AND(COUNTIF(AN48:BD48,"AF列に色付け")&gt;0,AF48=""),AND(COUNTIF(AN48:BD48,"AG列に色付け")&gt;0,OR(AG48="",AG48=0)),AND(COUNTIF(AN48:BD48,"AH列に色付け")&gt;0,AH48=""),AND(COUNTIF(AN48:BD48,"AI列に色付け")&gt;0,AI48=""),AND(COUNTIF(AN48:BD48,"AJ列に色付け")&gt;0,AJ48="",NOT(OR(BE48="AJ列色消し",BF48="AJ列色消し")))),"！記入が必要な欄（オレンジ色のセル）に空欄があります。空欄を埋めてください。",""))</f>
        <v/>
      </c>
      <c r="AM48" s="495"/>
      <c r="AN48" s="537" t="e">
        <f aca="false">IFERROR(VLOOKUP(K48,【参考】数式用!$A$2:$N$57,14,FALSE),"")))</f>
        <v>#N/A</v>
      </c>
      <c r="AO48" s="537" t="str">
        <f aca="false">IF(AND(K48&lt;&gt;""),"N列に色付け","")</f>
        <v/>
      </c>
      <c r="AP48" s="538" t="e">
        <f aca="false">IF(AND(AC48&lt;&gt;0,AC48&lt;&gt;"",AN48="加算対象"),IF(AD48="○","入力済","未入力"),"")</f>
        <v>#N/A</v>
      </c>
      <c r="AQ48" s="538" t="str">
        <f aca="false">"キャリアパス要件Ⅰ・Ⅱ_"&amp;AN48</f>
        <v>キャリアパス要件Ⅰ・Ⅱ_</v>
      </c>
      <c r="AR48" s="239" t="str">
        <f aca="false">IF(AND(N48&lt;&gt;"", AE48=""), "未入力", "入力済")</f>
        <v>入力済</v>
      </c>
      <c r="AS48" s="537" t="e">
        <f aca="false">IF(AND(N48&lt;&gt;"", N48&lt;&gt;"処遇改善加算Ⅳ",AN48="加算対象"),"AF列に色付け","")</f>
        <v>#N/A</v>
      </c>
      <c r="AT48" s="239" t="str">
        <f aca="false">IF(AND(N48&lt;&gt;"", N48&lt;&gt;"処遇改善加算Ⅳ",N48&lt;&gt;"処遇改善加算", AF48=""), "未入力", "入力済")</f>
        <v>入力済</v>
      </c>
      <c r="AU48" s="239" t="str">
        <f aca="false">IF(OR(ISNUMBER(SEARCH("処遇改善加算Ⅰ",N48)),ISNUMBER(SEARCH("処遇改善加算Ⅱ",N48))),"対象","")</f>
        <v/>
      </c>
      <c r="AV48" s="239" t="e">
        <f aca="false">IF(AND(AN48="加算対象",N48&lt;&gt;"処遇改善加算Ⅲ",N48&lt;&gt;"処遇改善加算Ⅳ", N48&lt;&gt;"", AU48&lt;&gt;"対象外"), 1,"")</f>
        <v>#N/A</v>
      </c>
      <c r="AW48" s="537" t="e">
        <f aca="false">IF(AND(AV48=1, OR(AG48=0,AG48=""),AN48="加算対象"),"AH列に色付け","")</f>
        <v>#N/A</v>
      </c>
      <c r="AX48" s="537" t="str">
        <f aca="false">IF(AND($AV48=1,$AW48="AH列に色付け",OR($AG48="",$AH48="")),"未入力",IF(AND($AV48=1,$AW48="",$AG48=""),"未入力","入力済"))</f>
        <v>入力済</v>
      </c>
      <c r="AY48" s="239" t="e">
        <f aca="false">IFERROR(VLOOKUP(K48,【参考】数式用!$AR$3:$AS$49, 2, FALSE), "")))</f>
        <v>#N/A</v>
      </c>
      <c r="AZ48" s="537" t="e">
        <f aca="false">IF(AND(AN48="加算対象",OR(N48="処遇改善加算Ⅰイ",N48="処遇改善加算Ⅰロ")),"AI列に色付け","")</f>
        <v>#N/A</v>
      </c>
      <c r="BA48" s="496" t="str">
        <f aca="false">IF(AND(OR(N48="処遇改善加算Ⅰイ",N48="処遇改善加算Ⅰロ"), AI48=""), "未入力","入力済")</f>
        <v>入力済</v>
      </c>
      <c r="BB48" s="239" t="e">
        <f aca="false">IFERROR(VLOOKUP(K48,【参考】数式用!$AX$3:$AY$56, 2, FALSE), "")))</f>
        <v>#N/A</v>
      </c>
      <c r="BC48" s="537" t="e">
        <f aca="false">IF(OR(COUNTIF(AE48:AH48,"*令和８年度特例要件を*")&gt;0,ISNUMBER(SEARCH("処遇改善加算Ⅰロ",N48)),ISNUMBER(SEARCH("処遇改善加算Ⅱロ",N48)),AN48="加算対象外"),"AJ列に色付け","")</f>
        <v>#N/A</v>
      </c>
      <c r="BD48" s="496" t="str">
        <f aca="false">IF(AND(COUNTIF(AE48:AH48,"*令和８年度特例要件を*")&gt;0,AJ48=""), "未入力","入力済")</f>
        <v>入力済</v>
      </c>
      <c r="BE48" s="496" t="e">
        <f aca="false">IF(AH48="*その他*","AJ列色消し",IF(OR(ISNUMBER(SEARCH("処遇改善加算Ⅰロ",N48)),ISNUMBER(SEARCH("処遇改善加算Ⅱロ",N48))),"",IF(AND(BC48="AJ列に色付け",AE48="○",AF48="○",AG48&gt;=1),"AJ列色消し","")))</f>
        <v>#N/A</v>
      </c>
      <c r="BF48" s="496" t="str">
        <f aca="false">IF(AND(N48="処遇改善加算",AE48="○"),"AJ列色消し","")</f>
        <v/>
      </c>
      <c r="BG48" s="496" t="e">
        <f aca="false">IF(OR(TRIM(BC48)="",BE48="AJ列色消し",BF48="AJ列色消し"),"","入力必要")</f>
        <v>#N/A</v>
      </c>
      <c r="BH48" s="496" t="e">
        <f aca="false">IF(AND(BE48="",BG48="入力必要"),IF(AJ48="","未入力","入力済"),"")</f>
        <v>#N/A</v>
      </c>
      <c r="BI48" s="496" t="str">
        <f aca="false">G48</f>
        <v/>
      </c>
      <c r="BM48" s="500" t="e">
        <f aca="false">VLOOKUP(K48,【参考】数式用!$A$2:$O$57,15,FALSE))</f>
        <v>#N/A</v>
      </c>
    </row>
    <row r="49" customFormat="false" ht="109.5" hidden="false" customHeight="true" outlineLevel="0" collapsed="false">
      <c r="A49" s="475" t="n">
        <v>38</v>
      </c>
      <c r="B49" s="476" t="str">
        <f aca="false">IF(基本情報入力シート!B77="","",基本情報入力シート!B77)</f>
        <v/>
      </c>
      <c r="C49" s="476"/>
      <c r="D49" s="476"/>
      <c r="E49" s="476"/>
      <c r="F49" s="476"/>
      <c r="G49" s="477" t="str">
        <f aca="false">IF(基本情報入力シート!L77="", "", 基本情報入力シート!L77)</f>
        <v/>
      </c>
      <c r="H49" s="477" t="str">
        <f aca="false">IF(基本情報入力シート!Q77="", "", 基本情報入力シート!Q77)</f>
        <v/>
      </c>
      <c r="I49" s="477" t="str">
        <f aca="false">IF(基本情報入力シート!V77="", "", 基本情報入力シート!V77)</f>
        <v/>
      </c>
      <c r="J49" s="477" t="str">
        <f aca="false">IF(基本情報入力シート!W77="", "", 基本情報入力シート!W77)</f>
        <v/>
      </c>
      <c r="K49" s="477" t="str">
        <f aca="false">IF(基本情報入力シート!Z77="", "", 基本情報入力シート!Z77)</f>
        <v/>
      </c>
      <c r="L49" s="478" t="str">
        <f aca="false">IF(基本情報入力シート!AF77=0, "",基本情報入力シート!AF77)</f>
        <v/>
      </c>
      <c r="M49" s="479" t="e">
        <f aca="false">IF(AND(基本情報入力シート!AG77="",基本情報入力シート!AG77=""), "", 基本情報入力シート!AG77)</f>
        <v>#N/A</v>
      </c>
      <c r="N49" s="480"/>
      <c r="O49" s="481" t="e">
        <f aca="false">IFERROR(VLOOKUP(K49,【参考】数式用!$A$2:$M$57,MATCH(N49,【参考】数式用!$G$3:$M$3,0)+6,0),"")))</f>
        <v>#N/A</v>
      </c>
      <c r="P49" s="482" t="s">
        <v>179</v>
      </c>
      <c r="Q49" s="483"/>
      <c r="R49" s="484" t="s">
        <v>180</v>
      </c>
      <c r="S49" s="483"/>
      <c r="T49" s="484" t="s">
        <v>268</v>
      </c>
      <c r="U49" s="483"/>
      <c r="V49" s="484" t="s">
        <v>180</v>
      </c>
      <c r="W49" s="483"/>
      <c r="X49" s="484" t="s">
        <v>181</v>
      </c>
      <c r="Y49" s="484" t="s">
        <v>269</v>
      </c>
      <c r="Z49" s="484" t="str">
        <f aca="false">IF(Q49&gt;=1,(U49*12+W49)-(Q49*12+S49)+1,"")</f>
        <v/>
      </c>
      <c r="AA49" s="485" t="s">
        <v>270</v>
      </c>
      <c r="AB49" s="486" t="str">
        <f aca="false">IFERROR(ROUNDDOWN(ROUND(L49*O49,0)*M49,0)*Z49,"")</f>
        <v/>
      </c>
      <c r="AC49" s="487" t="e">
        <f aca="false">IFERROR(ROUNDDOWN(ROUNDDOWN(ROUND(L49*VLOOKUP(K49,【参考】数式用!$A$2:$M$57,MATCH("処遇改善加算Ⅳ",【参考】数式用!$G$3:$M$3,0)+6,0),0)*M49,0)*Z49*0.5,0), "")),0),0),0))</f>
        <v>#N/A</v>
      </c>
      <c r="AD49" s="488"/>
      <c r="AE49" s="489"/>
      <c r="AF49" s="489"/>
      <c r="AG49" s="490"/>
      <c r="AH49" s="491"/>
      <c r="AI49" s="536"/>
      <c r="AJ49" s="492"/>
      <c r="AK49" s="493" t="e">
        <f aca="false">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#N/A</v>
      </c>
      <c r="AL49" s="494" t="str">
        <f aca="false">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495"/>
      <c r="AN49" s="537" t="e">
        <f aca="false">IFERROR(VLOOKUP(K49,【参考】数式用!$A$2:$N$57,14,FALSE),"")))</f>
        <v>#N/A</v>
      </c>
      <c r="AO49" s="537" t="str">
        <f aca="false">IF(AND(K49&lt;&gt;""),"N列に色付け","")</f>
        <v/>
      </c>
      <c r="AP49" s="538" t="e">
        <f aca="false">IF(AND(AC49&lt;&gt;0,AC49&lt;&gt;"",AN49="加算対象"),IF(AD49="○","入力済","未入力"),"")</f>
        <v>#N/A</v>
      </c>
      <c r="AQ49" s="538" t="str">
        <f aca="false">"キャリアパス要件Ⅰ・Ⅱ_"&amp;AN49</f>
        <v>キャリアパス要件Ⅰ・Ⅱ_</v>
      </c>
      <c r="AR49" s="239" t="str">
        <f aca="false">IF(AND(N49&lt;&gt;"", AE49=""), "未入力", "入力済")</f>
        <v>入力済</v>
      </c>
      <c r="AS49" s="537" t="e">
        <f aca="false">IF(AND(N49&lt;&gt;"", N49&lt;&gt;"処遇改善加算Ⅳ",AN49="加算対象"),"AF列に色付け","")</f>
        <v>#N/A</v>
      </c>
      <c r="AT49" s="239" t="str">
        <f aca="false">IF(AND(N49&lt;&gt;"", N49&lt;&gt;"処遇改善加算Ⅳ",N49&lt;&gt;"処遇改善加算", AF49=""), "未入力", "入力済")</f>
        <v>入力済</v>
      </c>
      <c r="AU49" s="239" t="str">
        <f aca="false">IF(OR(ISNUMBER(SEARCH("処遇改善加算Ⅰ",N49)),ISNUMBER(SEARCH("処遇改善加算Ⅱ",N49))),"対象","")</f>
        <v/>
      </c>
      <c r="AV49" s="239" t="e">
        <f aca="false">IF(AND(AN49="加算対象",N49&lt;&gt;"処遇改善加算Ⅲ",N49&lt;&gt;"処遇改善加算Ⅳ", N49&lt;&gt;"", AU49&lt;&gt;"対象外"), 1,"")</f>
        <v>#N/A</v>
      </c>
      <c r="AW49" s="537" t="e">
        <f aca="false">IF(AND(AV49=1, OR(AG49=0,AG49=""),AN49="加算対象"),"AH列に色付け","")</f>
        <v>#N/A</v>
      </c>
      <c r="AX49" s="537" t="str">
        <f aca="false">IF(AND($AV49=1,$AW49="AH列に色付け",OR($AG49="",$AH49="")),"未入力",IF(AND($AV49=1,$AW49="",$AG49=""),"未入力","入力済"))</f>
        <v>入力済</v>
      </c>
      <c r="AY49" s="239" t="e">
        <f aca="false">IFERROR(VLOOKUP(K49,【参考】数式用!$AR$3:$AS$49, 2, FALSE), "")))</f>
        <v>#N/A</v>
      </c>
      <c r="AZ49" s="537" t="e">
        <f aca="false">IF(AND(AN49="加算対象",OR(N49="処遇改善加算Ⅰイ",N49="処遇改善加算Ⅰロ")),"AI列に色付け","")</f>
        <v>#N/A</v>
      </c>
      <c r="BA49" s="496" t="str">
        <f aca="false">IF(AND(OR(N49="処遇改善加算Ⅰイ",N49="処遇改善加算Ⅰロ"), AI49=""), "未入力","入力済")</f>
        <v>入力済</v>
      </c>
      <c r="BB49" s="239" t="e">
        <f aca="false">IFERROR(VLOOKUP(K49,【参考】数式用!$AX$3:$AY$56, 2, FALSE), "")))</f>
        <v>#N/A</v>
      </c>
      <c r="BC49" s="537" t="e">
        <f aca="false">IF(OR(COUNTIF(AE49:AH49,"*令和８年度特例要件を*")&gt;0,ISNUMBER(SEARCH("処遇改善加算Ⅰロ",N49)),ISNUMBER(SEARCH("処遇改善加算Ⅱロ",N49)),AN49="加算対象外"),"AJ列に色付け","")</f>
        <v>#N/A</v>
      </c>
      <c r="BD49" s="496" t="str">
        <f aca="false">IF(AND(COUNTIF(AE49:AH49,"*令和８年度特例要件を*")&gt;0,AJ49=""), "未入力","入力済")</f>
        <v>入力済</v>
      </c>
      <c r="BE49" s="496" t="e">
        <f aca="false">IF(AH49="*その他*","AJ列色消し",IF(OR(ISNUMBER(SEARCH("処遇改善加算Ⅰロ",N49)),ISNUMBER(SEARCH("処遇改善加算Ⅱロ",N49))),"",IF(AND(BC49="AJ列に色付け",AE49="○",AF49="○",AG49&gt;=1),"AJ列色消し","")))</f>
        <v>#N/A</v>
      </c>
      <c r="BF49" s="496" t="str">
        <f aca="false">IF(AND(N49="処遇改善加算",AE49="○"),"AJ列色消し","")</f>
        <v/>
      </c>
      <c r="BG49" s="496" t="e">
        <f aca="false">IF(OR(TRIM(BC49)="",BE49="AJ列色消し",BF49="AJ列色消し"),"","入力必要")</f>
        <v>#N/A</v>
      </c>
      <c r="BH49" s="496" t="e">
        <f aca="false">IF(AND(BE49="",BG49="入力必要"),IF(AJ49="","未入力","入力済"),"")</f>
        <v>#N/A</v>
      </c>
      <c r="BI49" s="496" t="str">
        <f aca="false">G49</f>
        <v/>
      </c>
      <c r="BM49" s="500" t="e">
        <f aca="false">VLOOKUP(K49,【参考】数式用!$A$2:$O$57,15,FALSE))</f>
        <v>#N/A</v>
      </c>
    </row>
    <row r="50" customFormat="false" ht="109.5" hidden="false" customHeight="true" outlineLevel="0" collapsed="false">
      <c r="A50" s="475" t="n">
        <v>39</v>
      </c>
      <c r="B50" s="476" t="str">
        <f aca="false">IF(基本情報入力シート!B78="","",基本情報入力シート!B78)</f>
        <v/>
      </c>
      <c r="C50" s="476"/>
      <c r="D50" s="476"/>
      <c r="E50" s="476"/>
      <c r="F50" s="476"/>
      <c r="G50" s="477" t="str">
        <f aca="false">IF(基本情報入力シート!L78="", "", 基本情報入力シート!L78)</f>
        <v/>
      </c>
      <c r="H50" s="477" t="str">
        <f aca="false">IF(基本情報入力シート!Q78="", "", 基本情報入力シート!Q78)</f>
        <v/>
      </c>
      <c r="I50" s="477" t="str">
        <f aca="false">IF(基本情報入力シート!V78="", "", 基本情報入力シート!V78)</f>
        <v/>
      </c>
      <c r="J50" s="477" t="str">
        <f aca="false">IF(基本情報入力シート!W78="", "", 基本情報入力シート!W78)</f>
        <v/>
      </c>
      <c r="K50" s="477" t="str">
        <f aca="false">IF(基本情報入力シート!Z78="", "", 基本情報入力シート!Z78)</f>
        <v/>
      </c>
      <c r="L50" s="478" t="str">
        <f aca="false">IF(基本情報入力シート!AF78=0, "",基本情報入力シート!AF78)</f>
        <v/>
      </c>
      <c r="M50" s="479" t="e">
        <f aca="false">IF(AND(基本情報入力シート!AG78="",基本情報入力シート!AG78=""), "", 基本情報入力シート!AG78)</f>
        <v>#N/A</v>
      </c>
      <c r="N50" s="480"/>
      <c r="O50" s="481" t="e">
        <f aca="false">IFERROR(VLOOKUP(K50,【参考】数式用!$A$2:$M$57,MATCH(N50,【参考】数式用!$G$3:$M$3,0)+6,0),"")))</f>
        <v>#N/A</v>
      </c>
      <c r="P50" s="482" t="s">
        <v>179</v>
      </c>
      <c r="Q50" s="483"/>
      <c r="R50" s="484" t="s">
        <v>180</v>
      </c>
      <c r="S50" s="483"/>
      <c r="T50" s="484" t="s">
        <v>268</v>
      </c>
      <c r="U50" s="483"/>
      <c r="V50" s="484" t="s">
        <v>180</v>
      </c>
      <c r="W50" s="483"/>
      <c r="X50" s="484" t="s">
        <v>181</v>
      </c>
      <c r="Y50" s="484" t="s">
        <v>269</v>
      </c>
      <c r="Z50" s="484" t="str">
        <f aca="false">IF(Q50&gt;=1,(U50*12+W50)-(Q50*12+S50)+1,"")</f>
        <v/>
      </c>
      <c r="AA50" s="485" t="s">
        <v>270</v>
      </c>
      <c r="AB50" s="486" t="str">
        <f aca="false">IFERROR(ROUNDDOWN(ROUND(L50*O50,0)*M50,0)*Z50,"")</f>
        <v/>
      </c>
      <c r="AC50" s="487" t="e">
        <f aca="false">IFERROR(ROUNDDOWN(ROUNDDOWN(ROUND(L50*VLOOKUP(K50,【参考】数式用!$A$2:$M$57,MATCH("処遇改善加算Ⅳ",【参考】数式用!$G$3:$M$3,0)+6,0),0)*M50,0)*Z50*0.5,0), "")),0),0),0))</f>
        <v>#N/A</v>
      </c>
      <c r="AD50" s="488"/>
      <c r="AE50" s="489"/>
      <c r="AF50" s="489"/>
      <c r="AG50" s="490"/>
      <c r="AH50" s="491"/>
      <c r="AI50" s="536"/>
      <c r="AJ50" s="492"/>
      <c r="AK50" s="493" t="e">
        <f aca="false">IF(AND(N50&lt;&gt;"", OR(U50&lt;&gt;9,W50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IF(AND(AN50="加算対象外",N50&lt;&gt;"",AE50="―",AJ50="―"),"このサービスについては、キャリアパス要件Ⅰ・Ⅱか令和８年度特例要件のどちらかの要件を満たしている必要があります",""))</f>
        <v>#N/A</v>
      </c>
      <c r="AL50" s="494" t="str">
        <f aca="false">IF(N50="","",IF(OR(AND(COUNTIF(AP50,"未入力")&gt;0,AD50=""),AND(COUNTBLANK(AP50)&gt;0,AE50=""),AND(COUNTIF(AN50:BD50,"AF列に色付け")&gt;0,AF50=""),AND(COUNTIF(AN50:BD50,"AG列に色付け")&gt;0,OR(AG50="",AG50=0)),AND(COUNTIF(AN50:BD50,"AH列に色付け")&gt;0,AH50=""),AND(COUNTIF(AN50:BD50,"AI列に色付け")&gt;0,AI50=""),AND(COUNTIF(AN50:BD50,"AJ列に色付け")&gt;0,AJ50="",NOT(OR(BE50="AJ列色消し",BF50="AJ列色消し")))),"！記入が必要な欄（オレンジ色のセル）に空欄があります。空欄を埋めてください。",""))</f>
        <v/>
      </c>
      <c r="AM50" s="495"/>
      <c r="AN50" s="537" t="e">
        <f aca="false">IFERROR(VLOOKUP(K50,【参考】数式用!$A$2:$N$57,14,FALSE),"")))</f>
        <v>#N/A</v>
      </c>
      <c r="AO50" s="537" t="str">
        <f aca="false">IF(AND(K50&lt;&gt;""),"N列に色付け","")</f>
        <v/>
      </c>
      <c r="AP50" s="538" t="e">
        <f aca="false">IF(AND(AC50&lt;&gt;0,AC50&lt;&gt;"",AN50="加算対象"),IF(AD50="○","入力済","未入力"),"")</f>
        <v>#N/A</v>
      </c>
      <c r="AQ50" s="538" t="str">
        <f aca="false">"キャリアパス要件Ⅰ・Ⅱ_"&amp;AN50</f>
        <v>キャリアパス要件Ⅰ・Ⅱ_</v>
      </c>
      <c r="AR50" s="239" t="str">
        <f aca="false">IF(AND(N50&lt;&gt;"", AE50=""), "未入力", "入力済")</f>
        <v>入力済</v>
      </c>
      <c r="AS50" s="537" t="e">
        <f aca="false">IF(AND(N50&lt;&gt;"", N50&lt;&gt;"処遇改善加算Ⅳ",AN50="加算対象"),"AF列に色付け","")</f>
        <v>#N/A</v>
      </c>
      <c r="AT50" s="239" t="str">
        <f aca="false">IF(AND(N50&lt;&gt;"", N50&lt;&gt;"処遇改善加算Ⅳ",N50&lt;&gt;"処遇改善加算", AF50=""), "未入力", "入力済")</f>
        <v>入力済</v>
      </c>
      <c r="AU50" s="239" t="str">
        <f aca="false">IF(OR(ISNUMBER(SEARCH("処遇改善加算Ⅰ",N50)),ISNUMBER(SEARCH("処遇改善加算Ⅱ",N50))),"対象","")</f>
        <v/>
      </c>
      <c r="AV50" s="239" t="e">
        <f aca="false">IF(AND(AN50="加算対象",N50&lt;&gt;"処遇改善加算Ⅲ",N50&lt;&gt;"処遇改善加算Ⅳ", N50&lt;&gt;"", AU50&lt;&gt;"対象外"), 1,"")</f>
        <v>#N/A</v>
      </c>
      <c r="AW50" s="537" t="e">
        <f aca="false">IF(AND(AV50=1, OR(AG50=0,AG50=""),AN50="加算対象"),"AH列に色付け","")</f>
        <v>#N/A</v>
      </c>
      <c r="AX50" s="537" t="str">
        <f aca="false">IF(AND($AV50=1,$AW50="AH列に色付け",OR($AG50="",$AH50="")),"未入力",IF(AND($AV50=1,$AW50="",$AG50=""),"未入力","入力済"))</f>
        <v>入力済</v>
      </c>
      <c r="AY50" s="239" t="e">
        <f aca="false">IFERROR(VLOOKUP(K50,【参考】数式用!$AR$3:$AS$49, 2, FALSE), "")))</f>
        <v>#N/A</v>
      </c>
      <c r="AZ50" s="537" t="e">
        <f aca="false">IF(AND(AN50="加算対象",OR(N50="処遇改善加算Ⅰイ",N50="処遇改善加算Ⅰロ")),"AI列に色付け","")</f>
        <v>#N/A</v>
      </c>
      <c r="BA50" s="496" t="str">
        <f aca="false">IF(AND(OR(N50="処遇改善加算Ⅰイ",N50="処遇改善加算Ⅰロ"), AI50=""), "未入力","入力済")</f>
        <v>入力済</v>
      </c>
      <c r="BB50" s="239" t="e">
        <f aca="false">IFERROR(VLOOKUP(K50,【参考】数式用!$AX$3:$AY$56, 2, FALSE), "")))</f>
        <v>#N/A</v>
      </c>
      <c r="BC50" s="537" t="e">
        <f aca="false">IF(OR(COUNTIF(AE50:AH50,"*令和８年度特例要件を*")&gt;0,ISNUMBER(SEARCH("処遇改善加算Ⅰロ",N50)),ISNUMBER(SEARCH("処遇改善加算Ⅱロ",N50)),AN50="加算対象外"),"AJ列に色付け","")</f>
        <v>#N/A</v>
      </c>
      <c r="BD50" s="496" t="str">
        <f aca="false">IF(AND(COUNTIF(AE50:AH50,"*令和８年度特例要件を*")&gt;0,AJ50=""), "未入力","入力済")</f>
        <v>入力済</v>
      </c>
      <c r="BE50" s="496" t="e">
        <f aca="false">IF(AH50="*その他*","AJ列色消し",IF(OR(ISNUMBER(SEARCH("処遇改善加算Ⅰロ",N50)),ISNUMBER(SEARCH("処遇改善加算Ⅱロ",N50))),"",IF(AND(BC50="AJ列に色付け",AE50="○",AF50="○",AG50&gt;=1),"AJ列色消し","")))</f>
        <v>#N/A</v>
      </c>
      <c r="BF50" s="496" t="str">
        <f aca="false">IF(AND(N50="処遇改善加算",AE50="○"),"AJ列色消し","")</f>
        <v/>
      </c>
      <c r="BG50" s="496" t="e">
        <f aca="false">IF(OR(TRIM(BC50)="",BE50="AJ列色消し",BF50="AJ列色消し"),"","入力必要")</f>
        <v>#N/A</v>
      </c>
      <c r="BH50" s="496" t="e">
        <f aca="false">IF(AND(BE50="",BG50="入力必要"),IF(AJ50="","未入力","入力済"),"")</f>
        <v>#N/A</v>
      </c>
      <c r="BI50" s="496" t="str">
        <f aca="false">G50</f>
        <v/>
      </c>
      <c r="BM50" s="500" t="e">
        <f aca="false">VLOOKUP(K50,【参考】数式用!$A$2:$O$57,15,FALSE))</f>
        <v>#N/A</v>
      </c>
    </row>
    <row r="51" customFormat="false" ht="109.5" hidden="false" customHeight="true" outlineLevel="0" collapsed="false">
      <c r="A51" s="475" t="n">
        <v>40</v>
      </c>
      <c r="B51" s="476" t="str">
        <f aca="false">IF(基本情報入力シート!B79="","",基本情報入力シート!B79)</f>
        <v/>
      </c>
      <c r="C51" s="476"/>
      <c r="D51" s="476"/>
      <c r="E51" s="476"/>
      <c r="F51" s="476"/>
      <c r="G51" s="477" t="str">
        <f aca="false">IF(基本情報入力シート!L79="", "", 基本情報入力シート!L79)</f>
        <v/>
      </c>
      <c r="H51" s="477" t="str">
        <f aca="false">IF(基本情報入力シート!Q79="", "", 基本情報入力シート!Q79)</f>
        <v/>
      </c>
      <c r="I51" s="477" t="str">
        <f aca="false">IF(基本情報入力シート!V79="", "", 基本情報入力シート!V79)</f>
        <v/>
      </c>
      <c r="J51" s="477" t="str">
        <f aca="false">IF(基本情報入力シート!W79="", "", 基本情報入力シート!W79)</f>
        <v/>
      </c>
      <c r="K51" s="477" t="str">
        <f aca="false">IF(基本情報入力シート!Z79="", "", 基本情報入力シート!Z79)</f>
        <v/>
      </c>
      <c r="L51" s="478" t="str">
        <f aca="false">IF(基本情報入力シート!AF79=0, "",基本情報入力シート!AF79)</f>
        <v/>
      </c>
      <c r="M51" s="479" t="e">
        <f aca="false">IF(AND(基本情報入力シート!AG79="",基本情報入力シート!AG79=""), "", 基本情報入力シート!AG79)</f>
        <v>#N/A</v>
      </c>
      <c r="N51" s="480"/>
      <c r="O51" s="481" t="e">
        <f aca="false">IFERROR(VLOOKUP(K51,【参考】数式用!$A$2:$M$57,MATCH(N51,【参考】数式用!$G$3:$M$3,0)+6,0),"")))</f>
        <v>#N/A</v>
      </c>
      <c r="P51" s="482" t="s">
        <v>179</v>
      </c>
      <c r="Q51" s="483"/>
      <c r="R51" s="484" t="s">
        <v>180</v>
      </c>
      <c r="S51" s="483"/>
      <c r="T51" s="484" t="s">
        <v>268</v>
      </c>
      <c r="U51" s="483"/>
      <c r="V51" s="484" t="s">
        <v>180</v>
      </c>
      <c r="W51" s="483"/>
      <c r="X51" s="484" t="s">
        <v>181</v>
      </c>
      <c r="Y51" s="484" t="s">
        <v>269</v>
      </c>
      <c r="Z51" s="484" t="str">
        <f aca="false">IF(Q51&gt;=1,(U51*12+W51)-(Q51*12+S51)+1,"")</f>
        <v/>
      </c>
      <c r="AA51" s="485" t="s">
        <v>270</v>
      </c>
      <c r="AB51" s="486" t="str">
        <f aca="false">IFERROR(ROUNDDOWN(ROUND(L51*O51,0)*M51,0)*Z51,"")</f>
        <v/>
      </c>
      <c r="AC51" s="487" t="e">
        <f aca="false">IFERROR(ROUNDDOWN(ROUNDDOWN(ROUND(L51*VLOOKUP(K51,【参考】数式用!$A$2:$M$57,MATCH("処遇改善加算Ⅳ",【参考】数式用!$G$3:$M$3,0)+6,0),0)*M51,0)*Z51*0.5,0), "")),0),0),0))</f>
        <v>#N/A</v>
      </c>
      <c r="AD51" s="488"/>
      <c r="AE51" s="489"/>
      <c r="AF51" s="489"/>
      <c r="AG51" s="490"/>
      <c r="AH51" s="491"/>
      <c r="AI51" s="536"/>
      <c r="AJ51" s="492"/>
      <c r="AK51" s="493" t="e">
        <f aca="false">IF(AND(N51&lt;&gt;"", OR(U51&lt;&gt;9,W51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IF(AND(AN51="加算対象外",N51&lt;&gt;"",AE51="―",AJ51="―"),"このサービスについては、キャリアパス要件Ⅰ・Ⅱか令和８年度特例要件のどちらかの要件を満たしている必要があります",""))</f>
        <v>#N/A</v>
      </c>
      <c r="AL51" s="494" t="str">
        <f aca="false">IF(N51="","",IF(OR(AND(COUNTIF(AP51,"未入力")&gt;0,AD51=""),AND(COUNTBLANK(AP51)&gt;0,AE51=""),AND(COUNTIF(AN51:BD51,"AF列に色付け")&gt;0,AF51=""),AND(COUNTIF(AN51:BD51,"AG列に色付け")&gt;0,OR(AG51="",AG51=0)),AND(COUNTIF(AN51:BD51,"AH列に色付け")&gt;0,AH51=""),AND(COUNTIF(AN51:BD51,"AI列に色付け")&gt;0,AI51=""),AND(COUNTIF(AN51:BD51,"AJ列に色付け")&gt;0,AJ51="",NOT(OR(BE51="AJ列色消し",BF51="AJ列色消し")))),"！記入が必要な欄（オレンジ色のセル）に空欄があります。空欄を埋めてください。",""))</f>
        <v/>
      </c>
      <c r="AM51" s="495"/>
      <c r="AN51" s="537" t="e">
        <f aca="false">IFERROR(VLOOKUP(K51,【参考】数式用!$A$2:$N$57,14,FALSE),"")))</f>
        <v>#N/A</v>
      </c>
      <c r="AO51" s="537" t="str">
        <f aca="false">IF(AND(K51&lt;&gt;""),"N列に色付け","")</f>
        <v/>
      </c>
      <c r="AP51" s="538" t="e">
        <f aca="false">IF(AND(AC51&lt;&gt;0,AC51&lt;&gt;"",AN51="加算対象"),IF(AD51="○","入力済","未入力"),"")</f>
        <v>#N/A</v>
      </c>
      <c r="AQ51" s="538" t="str">
        <f aca="false">"キャリアパス要件Ⅰ・Ⅱ_"&amp;AN51</f>
        <v>キャリアパス要件Ⅰ・Ⅱ_</v>
      </c>
      <c r="AR51" s="239" t="str">
        <f aca="false">IF(AND(N51&lt;&gt;"", AE51=""), "未入力", "入力済")</f>
        <v>入力済</v>
      </c>
      <c r="AS51" s="537" t="e">
        <f aca="false">IF(AND(N51&lt;&gt;"", N51&lt;&gt;"処遇改善加算Ⅳ",AN51="加算対象"),"AF列に色付け","")</f>
        <v>#N/A</v>
      </c>
      <c r="AT51" s="239" t="str">
        <f aca="false">IF(AND(N51&lt;&gt;"", N51&lt;&gt;"処遇改善加算Ⅳ",N51&lt;&gt;"処遇改善加算", AF51=""), "未入力", "入力済")</f>
        <v>入力済</v>
      </c>
      <c r="AU51" s="239" t="str">
        <f aca="false">IF(OR(ISNUMBER(SEARCH("処遇改善加算Ⅰ",N51)),ISNUMBER(SEARCH("処遇改善加算Ⅱ",N51))),"対象","")</f>
        <v/>
      </c>
      <c r="AV51" s="239" t="e">
        <f aca="false">IF(AND(AN51="加算対象",N51&lt;&gt;"処遇改善加算Ⅲ",N51&lt;&gt;"処遇改善加算Ⅳ", N51&lt;&gt;"", AU51&lt;&gt;"対象外"), 1,"")</f>
        <v>#N/A</v>
      </c>
      <c r="AW51" s="537" t="e">
        <f aca="false">IF(AND(AV51=1, OR(AG51=0,AG51=""),AN51="加算対象"),"AH列に色付け","")</f>
        <v>#N/A</v>
      </c>
      <c r="AX51" s="537" t="str">
        <f aca="false">IF(AND($AV51=1,$AW51="AH列に色付け",OR($AG51="",$AH51="")),"未入力",IF(AND($AV51=1,$AW51="",$AG51=""),"未入力","入力済"))</f>
        <v>入力済</v>
      </c>
      <c r="AY51" s="239" t="e">
        <f aca="false">IFERROR(VLOOKUP(K51,【参考】数式用!$AR$3:$AS$49, 2, FALSE), "")))</f>
        <v>#N/A</v>
      </c>
      <c r="AZ51" s="537" t="e">
        <f aca="false">IF(AND(AN51="加算対象",OR(N51="処遇改善加算Ⅰイ",N51="処遇改善加算Ⅰロ")),"AI列に色付け","")</f>
        <v>#N/A</v>
      </c>
      <c r="BA51" s="496" t="str">
        <f aca="false">IF(AND(OR(N51="処遇改善加算Ⅰイ",N51="処遇改善加算Ⅰロ"), AI51=""), "未入力","入力済")</f>
        <v>入力済</v>
      </c>
      <c r="BB51" s="239" t="e">
        <f aca="false">IFERROR(VLOOKUP(K51,【参考】数式用!$AX$3:$AY$56, 2, FALSE), "")))</f>
        <v>#N/A</v>
      </c>
      <c r="BC51" s="537" t="e">
        <f aca="false">IF(OR(COUNTIF(AE51:AH51,"*令和８年度特例要件を*")&gt;0,ISNUMBER(SEARCH("処遇改善加算Ⅰロ",N51)),ISNUMBER(SEARCH("処遇改善加算Ⅱロ",N51)),AN51="加算対象外"),"AJ列に色付け","")</f>
        <v>#N/A</v>
      </c>
      <c r="BD51" s="496" t="str">
        <f aca="false">IF(AND(COUNTIF(AE51:AH51,"*令和８年度特例要件を*")&gt;0,AJ51=""), "未入力","入力済")</f>
        <v>入力済</v>
      </c>
      <c r="BE51" s="496" t="e">
        <f aca="false">IF(AH51="*その他*","AJ列色消し",IF(OR(ISNUMBER(SEARCH("処遇改善加算Ⅰロ",N51)),ISNUMBER(SEARCH("処遇改善加算Ⅱロ",N51))),"",IF(AND(BC51="AJ列に色付け",AE51="○",AF51="○",AG51&gt;=1),"AJ列色消し","")))</f>
        <v>#N/A</v>
      </c>
      <c r="BF51" s="496" t="str">
        <f aca="false">IF(AND(N51="処遇改善加算",AE51="○"),"AJ列色消し","")</f>
        <v/>
      </c>
      <c r="BG51" s="496" t="e">
        <f aca="false">IF(OR(TRIM(BC51)="",BE51="AJ列色消し",BF51="AJ列色消し"),"","入力必要")</f>
        <v>#N/A</v>
      </c>
      <c r="BH51" s="496" t="e">
        <f aca="false">IF(AND(BE51="",BG51="入力必要"),IF(AJ51="","未入力","入力済"),"")</f>
        <v>#N/A</v>
      </c>
      <c r="BI51" s="496" t="str">
        <f aca="false">G51</f>
        <v/>
      </c>
      <c r="BM51" s="500" t="e">
        <f aca="false">VLOOKUP(K51,【参考】数式用!$A$2:$O$57,15,FALSE))</f>
        <v>#N/A</v>
      </c>
    </row>
    <row r="52" customFormat="false" ht="109.5" hidden="false" customHeight="true" outlineLevel="0" collapsed="false">
      <c r="A52" s="475" t="n">
        <v>41</v>
      </c>
      <c r="B52" s="476" t="str">
        <f aca="false">IF(基本情報入力シート!B80="","",基本情報入力シート!B80)</f>
        <v/>
      </c>
      <c r="C52" s="476"/>
      <c r="D52" s="476"/>
      <c r="E52" s="476"/>
      <c r="F52" s="476"/>
      <c r="G52" s="477" t="str">
        <f aca="false">IF(基本情報入力シート!L80="", "", 基本情報入力シート!L80)</f>
        <v/>
      </c>
      <c r="H52" s="477" t="str">
        <f aca="false">IF(基本情報入力シート!Q80="", "", 基本情報入力シート!Q80)</f>
        <v/>
      </c>
      <c r="I52" s="477" t="str">
        <f aca="false">IF(基本情報入力シート!V80="", "", 基本情報入力シート!V80)</f>
        <v/>
      </c>
      <c r="J52" s="477" t="str">
        <f aca="false">IF(基本情報入力シート!W80="", "", 基本情報入力シート!W80)</f>
        <v/>
      </c>
      <c r="K52" s="477" t="str">
        <f aca="false">IF(基本情報入力シート!Z80="", "", 基本情報入力シート!Z80)</f>
        <v/>
      </c>
      <c r="L52" s="478" t="str">
        <f aca="false">IF(基本情報入力シート!AF80=0, "",基本情報入力シート!AF80)</f>
        <v/>
      </c>
      <c r="M52" s="479" t="e">
        <f aca="false">IF(AND(基本情報入力シート!AG80="",基本情報入力シート!AG80=""), "", 基本情報入力シート!AG80)</f>
        <v>#N/A</v>
      </c>
      <c r="N52" s="480"/>
      <c r="O52" s="481" t="e">
        <f aca="false">IFERROR(VLOOKUP(K52,【参考】数式用!$A$2:$M$57,MATCH(N52,【参考】数式用!$G$3:$M$3,0)+6,0),"")))</f>
        <v>#N/A</v>
      </c>
      <c r="P52" s="482" t="s">
        <v>179</v>
      </c>
      <c r="Q52" s="483"/>
      <c r="R52" s="484" t="s">
        <v>180</v>
      </c>
      <c r="S52" s="483"/>
      <c r="T52" s="484" t="s">
        <v>268</v>
      </c>
      <c r="U52" s="483"/>
      <c r="V52" s="484" t="s">
        <v>180</v>
      </c>
      <c r="W52" s="483"/>
      <c r="X52" s="484" t="s">
        <v>181</v>
      </c>
      <c r="Y52" s="484" t="s">
        <v>269</v>
      </c>
      <c r="Z52" s="484" t="str">
        <f aca="false">IF(Q52&gt;=1,(U52*12+W52)-(Q52*12+S52)+1,"")</f>
        <v/>
      </c>
      <c r="AA52" s="485" t="s">
        <v>270</v>
      </c>
      <c r="AB52" s="486" t="str">
        <f aca="false">IFERROR(ROUNDDOWN(ROUND(L52*O52,0)*M52,0)*Z52,"")</f>
        <v/>
      </c>
      <c r="AC52" s="487" t="e">
        <f aca="false">IFERROR(ROUNDDOWN(ROUNDDOWN(ROUND(L52*VLOOKUP(K52,【参考】数式用!$A$2:$M$57,MATCH("処遇改善加算Ⅳ",【参考】数式用!$G$3:$M$3,0)+6,0),0)*M52,0)*Z52*0.5,0), "")),0),0),0))</f>
        <v>#N/A</v>
      </c>
      <c r="AD52" s="488"/>
      <c r="AE52" s="489"/>
      <c r="AF52" s="489"/>
      <c r="AG52" s="490"/>
      <c r="AH52" s="491"/>
      <c r="AI52" s="536"/>
      <c r="AJ52" s="492"/>
      <c r="AK52" s="493" t="e">
        <f aca="false">IF(AND(N52&lt;&gt;"", OR(U52&lt;&gt;9,W52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IF(AND(AN52="加算対象外",N52&lt;&gt;"",AE52="―",AJ52="―"),"このサービスについては、キャリアパス要件Ⅰ・Ⅱか令和８年度特例要件のどちらかの要件を満たしている必要があります",""))</f>
        <v>#N/A</v>
      </c>
      <c r="AL52" s="494" t="str">
        <f aca="false">IF(N52="","",IF(OR(AND(COUNTIF(AP52,"未入力")&gt;0,AD52=""),AND(COUNTBLANK(AP52)&gt;0,AE52=""),AND(COUNTIF(AN52:BD52,"AF列に色付け")&gt;0,AF52=""),AND(COUNTIF(AN52:BD52,"AG列に色付け")&gt;0,OR(AG52="",AG52=0)),AND(COUNTIF(AN52:BD52,"AH列に色付け")&gt;0,AH52=""),AND(COUNTIF(AN52:BD52,"AI列に色付け")&gt;0,AI52=""),AND(COUNTIF(AN52:BD52,"AJ列に色付け")&gt;0,AJ52="",NOT(OR(BE52="AJ列色消し",BF52="AJ列色消し")))),"！記入が必要な欄（オレンジ色のセル）に空欄があります。空欄を埋めてください。",""))</f>
        <v/>
      </c>
      <c r="AM52" s="495"/>
      <c r="AN52" s="537" t="e">
        <f aca="false">IFERROR(VLOOKUP(K52,【参考】数式用!$A$2:$N$57,14,FALSE),"")))</f>
        <v>#N/A</v>
      </c>
      <c r="AO52" s="537" t="str">
        <f aca="false">IF(AND(K52&lt;&gt;""),"N列に色付け","")</f>
        <v/>
      </c>
      <c r="AP52" s="538" t="e">
        <f aca="false">IF(AND(AC52&lt;&gt;0,AC52&lt;&gt;"",AN52="加算対象"),IF(AD52="○","入力済","未入力"),"")</f>
        <v>#N/A</v>
      </c>
      <c r="AQ52" s="538" t="str">
        <f aca="false">"キャリアパス要件Ⅰ・Ⅱ_"&amp;AN52</f>
        <v>キャリアパス要件Ⅰ・Ⅱ_</v>
      </c>
      <c r="AR52" s="239" t="str">
        <f aca="false">IF(AND(N52&lt;&gt;"", AE52=""), "未入力", "入力済")</f>
        <v>入力済</v>
      </c>
      <c r="AS52" s="537" t="e">
        <f aca="false">IF(AND(N52&lt;&gt;"", N52&lt;&gt;"処遇改善加算Ⅳ",AN52="加算対象"),"AF列に色付け","")</f>
        <v>#N/A</v>
      </c>
      <c r="AT52" s="239" t="str">
        <f aca="false">IF(AND(N52&lt;&gt;"", N52&lt;&gt;"処遇改善加算Ⅳ",N52&lt;&gt;"処遇改善加算", AF52=""), "未入力", "入力済")</f>
        <v>入力済</v>
      </c>
      <c r="AU52" s="239" t="str">
        <f aca="false">IF(OR(ISNUMBER(SEARCH("処遇改善加算Ⅰ",N52)),ISNUMBER(SEARCH("処遇改善加算Ⅱ",N52))),"対象","")</f>
        <v/>
      </c>
      <c r="AV52" s="239" t="e">
        <f aca="false">IF(AND(AN52="加算対象",N52&lt;&gt;"処遇改善加算Ⅲ",N52&lt;&gt;"処遇改善加算Ⅳ", N52&lt;&gt;"", AU52&lt;&gt;"対象外"), 1,"")</f>
        <v>#N/A</v>
      </c>
      <c r="AW52" s="537" t="e">
        <f aca="false">IF(AND(AV52=1, OR(AG52=0,AG52=""),AN52="加算対象"),"AH列に色付け","")</f>
        <v>#N/A</v>
      </c>
      <c r="AX52" s="537" t="str">
        <f aca="false">IF(AND($AV52=1,$AW52="AH列に色付け",OR($AG52="",$AH52="")),"未入力",IF(AND($AV52=1,$AW52="",$AG52=""),"未入力","入力済"))</f>
        <v>入力済</v>
      </c>
      <c r="AY52" s="239" t="e">
        <f aca="false">IFERROR(VLOOKUP(K52,【参考】数式用!$AR$3:$AS$49, 2, FALSE), "")))</f>
        <v>#N/A</v>
      </c>
      <c r="AZ52" s="537" t="e">
        <f aca="false">IF(AND(AN52="加算対象",OR(N52="処遇改善加算Ⅰイ",N52="処遇改善加算Ⅰロ")),"AI列に色付け","")</f>
        <v>#N/A</v>
      </c>
      <c r="BA52" s="496" t="str">
        <f aca="false">IF(AND(OR(N52="処遇改善加算Ⅰイ",N52="処遇改善加算Ⅰロ"), AI52=""), "未入力","入力済")</f>
        <v>入力済</v>
      </c>
      <c r="BB52" s="239" t="e">
        <f aca="false">IFERROR(VLOOKUP(K52,【参考】数式用!$AX$3:$AY$56, 2, FALSE), "")))</f>
        <v>#N/A</v>
      </c>
      <c r="BC52" s="537" t="e">
        <f aca="false">IF(OR(COUNTIF(AE52:AH52,"*令和８年度特例要件を*")&gt;0,ISNUMBER(SEARCH("処遇改善加算Ⅰロ",N52)),ISNUMBER(SEARCH("処遇改善加算Ⅱロ",N52)),AN52="加算対象外"),"AJ列に色付け","")</f>
        <v>#N/A</v>
      </c>
      <c r="BD52" s="496" t="str">
        <f aca="false">IF(AND(COUNTIF(AE52:AH52,"*令和８年度特例要件を*")&gt;0,AJ52=""), "未入力","入力済")</f>
        <v>入力済</v>
      </c>
      <c r="BE52" s="496" t="e">
        <f aca="false">IF(AH52="*その他*","AJ列色消し",IF(OR(ISNUMBER(SEARCH("処遇改善加算Ⅰロ",N52)),ISNUMBER(SEARCH("処遇改善加算Ⅱロ",N52))),"",IF(AND(BC52="AJ列に色付け",AE52="○",AF52="○",AG52&gt;=1),"AJ列色消し","")))</f>
        <v>#N/A</v>
      </c>
      <c r="BF52" s="496" t="str">
        <f aca="false">IF(AND(N52="処遇改善加算",AE52="○"),"AJ列色消し","")</f>
        <v/>
      </c>
      <c r="BG52" s="496" t="e">
        <f aca="false">IF(OR(TRIM(BC52)="",BE52="AJ列色消し",BF52="AJ列色消し"),"","入力必要")</f>
        <v>#N/A</v>
      </c>
      <c r="BH52" s="496" t="e">
        <f aca="false">IF(AND(BE52="",BG52="入力必要"),IF(AJ52="","未入力","入力済"),"")</f>
        <v>#N/A</v>
      </c>
      <c r="BI52" s="496" t="str">
        <f aca="false">G52</f>
        <v/>
      </c>
      <c r="BM52" s="500" t="e">
        <f aca="false">VLOOKUP(K52,【参考】数式用!$A$2:$O$57,15,FALSE))</f>
        <v>#N/A</v>
      </c>
    </row>
    <row r="53" customFormat="false" ht="109.5" hidden="false" customHeight="true" outlineLevel="0" collapsed="false">
      <c r="A53" s="475" t="n">
        <v>42</v>
      </c>
      <c r="B53" s="476" t="str">
        <f aca="false">IF(基本情報入力シート!B81="","",基本情報入力シート!B81)</f>
        <v/>
      </c>
      <c r="C53" s="476"/>
      <c r="D53" s="476"/>
      <c r="E53" s="476"/>
      <c r="F53" s="476"/>
      <c r="G53" s="477" t="str">
        <f aca="false">IF(基本情報入力シート!L81="", "", 基本情報入力シート!L81)</f>
        <v/>
      </c>
      <c r="H53" s="477" t="str">
        <f aca="false">IF(基本情報入力シート!Q81="", "", 基本情報入力シート!Q81)</f>
        <v/>
      </c>
      <c r="I53" s="477" t="str">
        <f aca="false">IF(基本情報入力シート!V81="", "", 基本情報入力シート!V81)</f>
        <v/>
      </c>
      <c r="J53" s="477" t="str">
        <f aca="false">IF(基本情報入力シート!W81="", "", 基本情報入力シート!W81)</f>
        <v/>
      </c>
      <c r="K53" s="477" t="str">
        <f aca="false">IF(基本情報入力シート!Z81="", "", 基本情報入力シート!Z81)</f>
        <v/>
      </c>
      <c r="L53" s="478" t="str">
        <f aca="false">IF(基本情報入力シート!AF81=0, "",基本情報入力シート!AF81)</f>
        <v/>
      </c>
      <c r="M53" s="479" t="e">
        <f aca="false">IF(AND(基本情報入力シート!AG81="",基本情報入力シート!AG81=""), "", 基本情報入力シート!AG81)</f>
        <v>#N/A</v>
      </c>
      <c r="N53" s="480"/>
      <c r="O53" s="481" t="e">
        <f aca="false">IFERROR(VLOOKUP(K53,【参考】数式用!$A$2:$M$57,MATCH(N53,【参考】数式用!$G$3:$M$3,0)+6,0),"")))</f>
        <v>#N/A</v>
      </c>
      <c r="P53" s="482" t="s">
        <v>179</v>
      </c>
      <c r="Q53" s="483"/>
      <c r="R53" s="484" t="s">
        <v>180</v>
      </c>
      <c r="S53" s="483"/>
      <c r="T53" s="484" t="s">
        <v>268</v>
      </c>
      <c r="U53" s="483"/>
      <c r="V53" s="484" t="s">
        <v>180</v>
      </c>
      <c r="W53" s="483"/>
      <c r="X53" s="484" t="s">
        <v>181</v>
      </c>
      <c r="Y53" s="484" t="s">
        <v>269</v>
      </c>
      <c r="Z53" s="484" t="str">
        <f aca="false">IF(Q53&gt;=1,(U53*12+W53)-(Q53*12+S53)+1,"")</f>
        <v/>
      </c>
      <c r="AA53" s="485" t="s">
        <v>270</v>
      </c>
      <c r="AB53" s="486" t="str">
        <f aca="false">IFERROR(ROUNDDOWN(ROUND(L53*O53,0)*M53,0)*Z53,"")</f>
        <v/>
      </c>
      <c r="AC53" s="487" t="e">
        <f aca="false">IFERROR(ROUNDDOWN(ROUNDDOWN(ROUND(L53*VLOOKUP(K53,【参考】数式用!$A$2:$M$57,MATCH("処遇改善加算Ⅳ",【参考】数式用!$G$3:$M$3,0)+6,0),0)*M53,0)*Z53*0.5,0), "")),0),0),0))</f>
        <v>#N/A</v>
      </c>
      <c r="AD53" s="488"/>
      <c r="AE53" s="489"/>
      <c r="AF53" s="489"/>
      <c r="AG53" s="490"/>
      <c r="AH53" s="491"/>
      <c r="AI53" s="536"/>
      <c r="AJ53" s="492"/>
      <c r="AK53" s="493" t="e">
        <f aca="false">IF(AND(N53&lt;&gt;"", OR(U53&lt;&gt;9,W53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IF(AND(AN53="加算対象外",N53&lt;&gt;"",AE53="―",AJ53="―"),"このサービスについては、キャリアパス要件Ⅰ・Ⅱか令和８年度特例要件のどちらかの要件を満たしている必要があります",""))</f>
        <v>#N/A</v>
      </c>
      <c r="AL53" s="494" t="str">
        <f aca="false">IF(N53="","",IF(OR(AND(COUNTIF(AP53,"未入力")&gt;0,AD53=""),AND(COUNTBLANK(AP53)&gt;0,AE53=""),AND(COUNTIF(AN53:BD53,"AF列に色付け")&gt;0,AF53=""),AND(COUNTIF(AN53:BD53,"AG列に色付け")&gt;0,OR(AG53="",AG53=0)),AND(COUNTIF(AN53:BD53,"AH列に色付け")&gt;0,AH53=""),AND(COUNTIF(AN53:BD53,"AI列に色付け")&gt;0,AI53=""),AND(COUNTIF(AN53:BD53,"AJ列に色付け")&gt;0,AJ53="",NOT(OR(BE53="AJ列色消し",BF53="AJ列色消し")))),"！記入が必要な欄（オレンジ色のセル）に空欄があります。空欄を埋めてください。",""))</f>
        <v/>
      </c>
      <c r="AM53" s="495"/>
      <c r="AN53" s="537" t="e">
        <f aca="false">IFERROR(VLOOKUP(K53,【参考】数式用!$A$2:$N$57,14,FALSE),"")))</f>
        <v>#N/A</v>
      </c>
      <c r="AO53" s="537" t="str">
        <f aca="false">IF(AND(K53&lt;&gt;""),"N列に色付け","")</f>
        <v/>
      </c>
      <c r="AP53" s="538" t="e">
        <f aca="false">IF(AND(AC53&lt;&gt;0,AC53&lt;&gt;"",AN53="加算対象"),IF(AD53="○","入力済","未入力"),"")</f>
        <v>#N/A</v>
      </c>
      <c r="AQ53" s="538" t="str">
        <f aca="false">"キャリアパス要件Ⅰ・Ⅱ_"&amp;AN53</f>
        <v>キャリアパス要件Ⅰ・Ⅱ_</v>
      </c>
      <c r="AR53" s="239" t="str">
        <f aca="false">IF(AND(N53&lt;&gt;"", AE53=""), "未入力", "入力済")</f>
        <v>入力済</v>
      </c>
      <c r="AS53" s="537" t="e">
        <f aca="false">IF(AND(N53&lt;&gt;"", N53&lt;&gt;"処遇改善加算Ⅳ",AN53="加算対象"),"AF列に色付け","")</f>
        <v>#N/A</v>
      </c>
      <c r="AT53" s="239" t="str">
        <f aca="false">IF(AND(N53&lt;&gt;"", N53&lt;&gt;"処遇改善加算Ⅳ",N53&lt;&gt;"処遇改善加算", AF53=""), "未入力", "入力済")</f>
        <v>入力済</v>
      </c>
      <c r="AU53" s="239" t="str">
        <f aca="false">IF(OR(ISNUMBER(SEARCH("処遇改善加算Ⅰ",N53)),ISNUMBER(SEARCH("処遇改善加算Ⅱ",N53))),"対象","")</f>
        <v/>
      </c>
      <c r="AV53" s="239" t="e">
        <f aca="false">IF(AND(AN53="加算対象",N53&lt;&gt;"処遇改善加算Ⅲ",N53&lt;&gt;"処遇改善加算Ⅳ", N53&lt;&gt;"", AU53&lt;&gt;"対象外"), 1,"")</f>
        <v>#N/A</v>
      </c>
      <c r="AW53" s="537" t="e">
        <f aca="false">IF(AND(AV53=1, OR(AG53=0,AG53=""),AN53="加算対象"),"AH列に色付け","")</f>
        <v>#N/A</v>
      </c>
      <c r="AX53" s="537" t="str">
        <f aca="false">IF(AND($AV53=1,$AW53="AH列に色付け",OR($AG53="",$AH53="")),"未入力",IF(AND($AV53=1,$AW53="",$AG53=""),"未入力","入力済"))</f>
        <v>入力済</v>
      </c>
      <c r="AY53" s="239" t="e">
        <f aca="false">IFERROR(VLOOKUP(K53,【参考】数式用!$AR$3:$AS$49, 2, FALSE), "")))</f>
        <v>#N/A</v>
      </c>
      <c r="AZ53" s="537" t="e">
        <f aca="false">IF(AND(AN53="加算対象",OR(N53="処遇改善加算Ⅰイ",N53="処遇改善加算Ⅰロ")),"AI列に色付け","")</f>
        <v>#N/A</v>
      </c>
      <c r="BA53" s="496" t="str">
        <f aca="false">IF(AND(OR(N53="処遇改善加算Ⅰイ",N53="処遇改善加算Ⅰロ"), AI53=""), "未入力","入力済")</f>
        <v>入力済</v>
      </c>
      <c r="BB53" s="239" t="e">
        <f aca="false">IFERROR(VLOOKUP(K53,【参考】数式用!$AX$3:$AY$56, 2, FALSE), "")))</f>
        <v>#N/A</v>
      </c>
      <c r="BC53" s="537" t="e">
        <f aca="false">IF(OR(COUNTIF(AE53:AH53,"*令和８年度特例要件を*")&gt;0,ISNUMBER(SEARCH("処遇改善加算Ⅰロ",N53)),ISNUMBER(SEARCH("処遇改善加算Ⅱロ",N53)),AN53="加算対象外"),"AJ列に色付け","")</f>
        <v>#N/A</v>
      </c>
      <c r="BD53" s="496" t="str">
        <f aca="false">IF(AND(COUNTIF(AE53:AH53,"*令和８年度特例要件を*")&gt;0,AJ53=""), "未入力","入力済")</f>
        <v>入力済</v>
      </c>
      <c r="BE53" s="496" t="e">
        <f aca="false">IF(AH53="*その他*","AJ列色消し",IF(OR(ISNUMBER(SEARCH("処遇改善加算Ⅰロ",N53)),ISNUMBER(SEARCH("処遇改善加算Ⅱロ",N53))),"",IF(AND(BC53="AJ列に色付け",AE53="○",AF53="○",AG53&gt;=1),"AJ列色消し","")))</f>
        <v>#N/A</v>
      </c>
      <c r="BF53" s="496" t="str">
        <f aca="false">IF(AND(N53="処遇改善加算",AE53="○"),"AJ列色消し","")</f>
        <v/>
      </c>
      <c r="BG53" s="496" t="e">
        <f aca="false">IF(OR(TRIM(BC53)="",BE53="AJ列色消し",BF53="AJ列色消し"),"","入力必要")</f>
        <v>#N/A</v>
      </c>
      <c r="BH53" s="496" t="e">
        <f aca="false">IF(AND(BE53="",BG53="入力必要"),IF(AJ53="","未入力","入力済"),"")</f>
        <v>#N/A</v>
      </c>
      <c r="BI53" s="496" t="str">
        <f aca="false">G53</f>
        <v/>
      </c>
      <c r="BM53" s="500" t="e">
        <f aca="false">VLOOKUP(K53,【参考】数式用!$A$2:$O$57,15,FALSE))</f>
        <v>#N/A</v>
      </c>
    </row>
    <row r="54" customFormat="false" ht="109.5" hidden="false" customHeight="true" outlineLevel="0" collapsed="false">
      <c r="A54" s="475" t="n">
        <v>43</v>
      </c>
      <c r="B54" s="476" t="str">
        <f aca="false">IF(基本情報入力シート!B82="","",基本情報入力シート!B82)</f>
        <v/>
      </c>
      <c r="C54" s="476"/>
      <c r="D54" s="476"/>
      <c r="E54" s="476"/>
      <c r="F54" s="476"/>
      <c r="G54" s="477" t="str">
        <f aca="false">IF(基本情報入力シート!L82="", "", 基本情報入力シート!L82)</f>
        <v/>
      </c>
      <c r="H54" s="477" t="str">
        <f aca="false">IF(基本情報入力シート!Q82="", "", 基本情報入力シート!Q82)</f>
        <v/>
      </c>
      <c r="I54" s="477" t="str">
        <f aca="false">IF(基本情報入力シート!V82="", "", 基本情報入力シート!V82)</f>
        <v/>
      </c>
      <c r="J54" s="477" t="str">
        <f aca="false">IF(基本情報入力シート!W82="", "", 基本情報入力シート!W82)</f>
        <v/>
      </c>
      <c r="K54" s="477" t="str">
        <f aca="false">IF(基本情報入力シート!Z82="", "", 基本情報入力シート!Z82)</f>
        <v/>
      </c>
      <c r="L54" s="478" t="str">
        <f aca="false">IF(基本情報入力シート!AF82=0, "",基本情報入力シート!AF82)</f>
        <v/>
      </c>
      <c r="M54" s="479" t="e">
        <f aca="false">IF(AND(基本情報入力シート!AG82="",基本情報入力シート!AG82=""), "", 基本情報入力シート!AG82)</f>
        <v>#N/A</v>
      </c>
      <c r="N54" s="480"/>
      <c r="O54" s="481" t="e">
        <f aca="false">IFERROR(VLOOKUP(K54,【参考】数式用!$A$2:$M$57,MATCH(N54,【参考】数式用!$G$3:$M$3,0)+6,0),"")))</f>
        <v>#N/A</v>
      </c>
      <c r="P54" s="482" t="s">
        <v>179</v>
      </c>
      <c r="Q54" s="483"/>
      <c r="R54" s="484" t="s">
        <v>180</v>
      </c>
      <c r="S54" s="483"/>
      <c r="T54" s="484" t="s">
        <v>268</v>
      </c>
      <c r="U54" s="483"/>
      <c r="V54" s="484" t="s">
        <v>180</v>
      </c>
      <c r="W54" s="483"/>
      <c r="X54" s="484" t="s">
        <v>181</v>
      </c>
      <c r="Y54" s="484" t="s">
        <v>269</v>
      </c>
      <c r="Z54" s="484" t="str">
        <f aca="false">IF(Q54&gt;=1,(U54*12+W54)-(Q54*12+S54)+1,"")</f>
        <v/>
      </c>
      <c r="AA54" s="485" t="s">
        <v>270</v>
      </c>
      <c r="AB54" s="486" t="str">
        <f aca="false">IFERROR(ROUNDDOWN(ROUND(L54*O54,0)*M54,0)*Z54,"")</f>
        <v/>
      </c>
      <c r="AC54" s="487" t="e">
        <f aca="false">IFERROR(ROUNDDOWN(ROUNDDOWN(ROUND(L54*VLOOKUP(K54,【参考】数式用!$A$2:$M$57,MATCH("処遇改善加算Ⅳ",【参考】数式用!$G$3:$M$3,0)+6,0),0)*M54,0)*Z54*0.5,0), "")),0),0),0))</f>
        <v>#N/A</v>
      </c>
      <c r="AD54" s="488"/>
      <c r="AE54" s="489"/>
      <c r="AF54" s="489"/>
      <c r="AG54" s="490"/>
      <c r="AH54" s="491"/>
      <c r="AI54" s="536"/>
      <c r="AJ54" s="492"/>
      <c r="AK54" s="493" t="e">
        <f aca="false">IF(AND(N54&lt;&gt;"", OR(U54&lt;&gt;9,W54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IF(AND(AN54="加算対象外",N54&lt;&gt;"",AE54="―",AJ54="―"),"このサービスについては、キャリアパス要件Ⅰ・Ⅱか令和８年度特例要件のどちらかの要件を満たしている必要があります",""))</f>
        <v>#N/A</v>
      </c>
      <c r="AL54" s="494" t="str">
        <f aca="false">IF(N54="","",IF(OR(AND(COUNTIF(AP54,"未入力")&gt;0,AD54=""),AND(COUNTBLANK(AP54)&gt;0,AE54=""),AND(COUNTIF(AN54:BD54,"AF列に色付け")&gt;0,AF54=""),AND(COUNTIF(AN54:BD54,"AG列に色付け")&gt;0,OR(AG54="",AG54=0)),AND(COUNTIF(AN54:BD54,"AH列に色付け")&gt;0,AH54=""),AND(COUNTIF(AN54:BD54,"AI列に色付け")&gt;0,AI54=""),AND(COUNTIF(AN54:BD54,"AJ列に色付け")&gt;0,AJ54="",NOT(OR(BE54="AJ列色消し",BF54="AJ列色消し")))),"！記入が必要な欄（オレンジ色のセル）に空欄があります。空欄を埋めてください。",""))</f>
        <v/>
      </c>
      <c r="AM54" s="495"/>
      <c r="AN54" s="537" t="e">
        <f aca="false">IFERROR(VLOOKUP(K54,【参考】数式用!$A$2:$N$57,14,FALSE),"")))</f>
        <v>#N/A</v>
      </c>
      <c r="AO54" s="537" t="str">
        <f aca="false">IF(AND(K54&lt;&gt;""),"N列に色付け","")</f>
        <v/>
      </c>
      <c r="AP54" s="538" t="e">
        <f aca="false">IF(AND(AC54&lt;&gt;0,AC54&lt;&gt;"",AN54="加算対象"),IF(AD54="○","入力済","未入力"),"")</f>
        <v>#N/A</v>
      </c>
      <c r="AQ54" s="538" t="str">
        <f aca="false">"キャリアパス要件Ⅰ・Ⅱ_"&amp;AN54</f>
        <v>キャリアパス要件Ⅰ・Ⅱ_</v>
      </c>
      <c r="AR54" s="239" t="str">
        <f aca="false">IF(AND(N54&lt;&gt;"", AE54=""), "未入力", "入力済")</f>
        <v>入力済</v>
      </c>
      <c r="AS54" s="537" t="e">
        <f aca="false">IF(AND(N54&lt;&gt;"", N54&lt;&gt;"処遇改善加算Ⅳ",AN54="加算対象"),"AF列に色付け","")</f>
        <v>#N/A</v>
      </c>
      <c r="AT54" s="239" t="str">
        <f aca="false">IF(AND(N54&lt;&gt;"", N54&lt;&gt;"処遇改善加算Ⅳ",N54&lt;&gt;"処遇改善加算", AF54=""), "未入力", "入力済")</f>
        <v>入力済</v>
      </c>
      <c r="AU54" s="239" t="str">
        <f aca="false">IF(OR(ISNUMBER(SEARCH("処遇改善加算Ⅰ",N54)),ISNUMBER(SEARCH("処遇改善加算Ⅱ",N54))),"対象","")</f>
        <v/>
      </c>
      <c r="AV54" s="239" t="e">
        <f aca="false">IF(AND(AN54="加算対象",N54&lt;&gt;"処遇改善加算Ⅲ",N54&lt;&gt;"処遇改善加算Ⅳ", N54&lt;&gt;"", AU54&lt;&gt;"対象外"), 1,"")</f>
        <v>#N/A</v>
      </c>
      <c r="AW54" s="537" t="e">
        <f aca="false">IF(AND(AV54=1, OR(AG54=0,AG54=""),AN54="加算対象"),"AH列に色付け","")</f>
        <v>#N/A</v>
      </c>
      <c r="AX54" s="537" t="str">
        <f aca="false">IF(AND($AV54=1,$AW54="AH列に色付け",OR($AG54="",$AH54="")),"未入力",IF(AND($AV54=1,$AW54="",$AG54=""),"未入力","入力済"))</f>
        <v>入力済</v>
      </c>
      <c r="AY54" s="239" t="e">
        <f aca="false">IFERROR(VLOOKUP(K54,【参考】数式用!$AR$3:$AS$49, 2, FALSE), "")))</f>
        <v>#N/A</v>
      </c>
      <c r="AZ54" s="537" t="e">
        <f aca="false">IF(AND(AN54="加算対象",OR(N54="処遇改善加算Ⅰイ",N54="処遇改善加算Ⅰロ")),"AI列に色付け","")</f>
        <v>#N/A</v>
      </c>
      <c r="BA54" s="496" t="str">
        <f aca="false">IF(AND(OR(N54="処遇改善加算Ⅰイ",N54="処遇改善加算Ⅰロ"), AI54=""), "未入力","入力済")</f>
        <v>入力済</v>
      </c>
      <c r="BB54" s="239" t="e">
        <f aca="false">IFERROR(VLOOKUP(K54,【参考】数式用!$AX$3:$AY$56, 2, FALSE), "")))</f>
        <v>#N/A</v>
      </c>
      <c r="BC54" s="537" t="e">
        <f aca="false">IF(OR(COUNTIF(AE54:AH54,"*令和８年度特例要件を*")&gt;0,ISNUMBER(SEARCH("処遇改善加算Ⅰロ",N54)),ISNUMBER(SEARCH("処遇改善加算Ⅱロ",N54)),AN54="加算対象外"),"AJ列に色付け","")</f>
        <v>#N/A</v>
      </c>
      <c r="BD54" s="496" t="str">
        <f aca="false">IF(AND(COUNTIF(AE54:AH54,"*令和８年度特例要件を*")&gt;0,AJ54=""), "未入力","入力済")</f>
        <v>入力済</v>
      </c>
      <c r="BE54" s="496" t="e">
        <f aca="false">IF(AH54="*その他*","AJ列色消し",IF(OR(ISNUMBER(SEARCH("処遇改善加算Ⅰロ",N54)),ISNUMBER(SEARCH("処遇改善加算Ⅱロ",N54))),"",IF(AND(BC54="AJ列に色付け",AE54="○",AF54="○",AG54&gt;=1),"AJ列色消し","")))</f>
        <v>#N/A</v>
      </c>
      <c r="BF54" s="496" t="str">
        <f aca="false">IF(AND(N54="処遇改善加算",AE54="○"),"AJ列色消し","")</f>
        <v/>
      </c>
      <c r="BG54" s="496" t="e">
        <f aca="false">IF(OR(TRIM(BC54)="",BE54="AJ列色消し",BF54="AJ列色消し"),"","入力必要")</f>
        <v>#N/A</v>
      </c>
      <c r="BH54" s="496" t="e">
        <f aca="false">IF(AND(BE54="",BG54="入力必要"),IF(AJ54="","未入力","入力済"),"")</f>
        <v>#N/A</v>
      </c>
      <c r="BI54" s="496" t="str">
        <f aca="false">G54</f>
        <v/>
      </c>
      <c r="BM54" s="500" t="e">
        <f aca="false">VLOOKUP(K54,【参考】数式用!$A$2:$O$57,15,FALSE))</f>
        <v>#N/A</v>
      </c>
    </row>
    <row r="55" customFormat="false" ht="109.5" hidden="false" customHeight="true" outlineLevel="0" collapsed="false">
      <c r="A55" s="475" t="n">
        <v>44</v>
      </c>
      <c r="B55" s="476" t="str">
        <f aca="false">IF(基本情報入力シート!B83="","",基本情報入力シート!B83)</f>
        <v/>
      </c>
      <c r="C55" s="476"/>
      <c r="D55" s="476"/>
      <c r="E55" s="476"/>
      <c r="F55" s="476"/>
      <c r="G55" s="477" t="str">
        <f aca="false">IF(基本情報入力シート!L83="", "", 基本情報入力シート!L83)</f>
        <v/>
      </c>
      <c r="H55" s="477" t="str">
        <f aca="false">IF(基本情報入力シート!Q83="", "", 基本情報入力シート!Q83)</f>
        <v/>
      </c>
      <c r="I55" s="477" t="str">
        <f aca="false">IF(基本情報入力シート!V83="", "", 基本情報入力シート!V83)</f>
        <v/>
      </c>
      <c r="J55" s="477" t="str">
        <f aca="false">IF(基本情報入力シート!W83="", "", 基本情報入力シート!W83)</f>
        <v/>
      </c>
      <c r="K55" s="477" t="str">
        <f aca="false">IF(基本情報入力シート!Z83="", "", 基本情報入力シート!Z83)</f>
        <v/>
      </c>
      <c r="L55" s="478" t="str">
        <f aca="false">IF(基本情報入力シート!AF83=0, "",基本情報入力シート!AF83)</f>
        <v/>
      </c>
      <c r="M55" s="479" t="e">
        <f aca="false">IF(AND(基本情報入力シート!AG83="",基本情報入力シート!AG83=""), "", 基本情報入力シート!AG83)</f>
        <v>#N/A</v>
      </c>
      <c r="N55" s="480"/>
      <c r="O55" s="481" t="e">
        <f aca="false">IFERROR(VLOOKUP(K55,【参考】数式用!$A$2:$M$57,MATCH(N55,【参考】数式用!$G$3:$M$3,0)+6,0),"")))</f>
        <v>#N/A</v>
      </c>
      <c r="P55" s="482" t="s">
        <v>179</v>
      </c>
      <c r="Q55" s="483"/>
      <c r="R55" s="484" t="s">
        <v>180</v>
      </c>
      <c r="S55" s="483"/>
      <c r="T55" s="484" t="s">
        <v>268</v>
      </c>
      <c r="U55" s="483"/>
      <c r="V55" s="484" t="s">
        <v>180</v>
      </c>
      <c r="W55" s="483"/>
      <c r="X55" s="484" t="s">
        <v>181</v>
      </c>
      <c r="Y55" s="484" t="s">
        <v>269</v>
      </c>
      <c r="Z55" s="484" t="str">
        <f aca="false">IF(Q55&gt;=1,(U55*12+W55)-(Q55*12+S55)+1,"")</f>
        <v/>
      </c>
      <c r="AA55" s="485" t="s">
        <v>270</v>
      </c>
      <c r="AB55" s="486" t="str">
        <f aca="false">IFERROR(ROUNDDOWN(ROUND(L55*O55,0)*M55,0)*Z55,"")</f>
        <v/>
      </c>
      <c r="AC55" s="487" t="e">
        <f aca="false">IFERROR(ROUNDDOWN(ROUNDDOWN(ROUND(L55*VLOOKUP(K55,【参考】数式用!$A$2:$M$57,MATCH("処遇改善加算Ⅳ",【参考】数式用!$G$3:$M$3,0)+6,0),0)*M55,0)*Z55*0.5,0), "")),0),0),0))</f>
        <v>#N/A</v>
      </c>
      <c r="AD55" s="488"/>
      <c r="AE55" s="489"/>
      <c r="AF55" s="489"/>
      <c r="AG55" s="490"/>
      <c r="AH55" s="491"/>
      <c r="AI55" s="536"/>
      <c r="AJ55" s="492"/>
      <c r="AK55" s="493" t="e">
        <f aca="false">IF(AND(N55&lt;&gt;"", OR(U55&lt;&gt;9,W55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IF(AND(AN55="加算対象外",N55&lt;&gt;"",AE55="―",AJ55="―"),"このサービスについては、キャリアパス要件Ⅰ・Ⅱか令和８年度特例要件のどちらかの要件を満たしている必要があります",""))</f>
        <v>#N/A</v>
      </c>
      <c r="AL55" s="494" t="str">
        <f aca="false">IF(N55="","",IF(OR(AND(COUNTIF(AP55,"未入力")&gt;0,AD55=""),AND(COUNTBLANK(AP55)&gt;0,AE55=""),AND(COUNTIF(AN55:BD55,"AF列に色付け")&gt;0,AF55=""),AND(COUNTIF(AN55:BD55,"AG列に色付け")&gt;0,OR(AG55="",AG55=0)),AND(COUNTIF(AN55:BD55,"AH列に色付け")&gt;0,AH55=""),AND(COUNTIF(AN55:BD55,"AI列に色付け")&gt;0,AI55=""),AND(COUNTIF(AN55:BD55,"AJ列に色付け")&gt;0,AJ55="",NOT(OR(BE55="AJ列色消し",BF55="AJ列色消し")))),"！記入が必要な欄（オレンジ色のセル）に空欄があります。空欄を埋めてください。",""))</f>
        <v/>
      </c>
      <c r="AM55" s="495"/>
      <c r="AN55" s="537" t="e">
        <f aca="false">IFERROR(VLOOKUP(K55,【参考】数式用!$A$2:$N$57,14,FALSE),"")))</f>
        <v>#N/A</v>
      </c>
      <c r="AO55" s="537" t="str">
        <f aca="false">IF(AND(K55&lt;&gt;""),"N列に色付け","")</f>
        <v/>
      </c>
      <c r="AP55" s="538" t="e">
        <f aca="false">IF(AND(AC55&lt;&gt;0,AC55&lt;&gt;"",AN55="加算対象"),IF(AD55="○","入力済","未入力"),"")</f>
        <v>#N/A</v>
      </c>
      <c r="AQ55" s="538" t="str">
        <f aca="false">"キャリアパス要件Ⅰ・Ⅱ_"&amp;AN55</f>
        <v>キャリアパス要件Ⅰ・Ⅱ_</v>
      </c>
      <c r="AR55" s="239" t="str">
        <f aca="false">IF(AND(N55&lt;&gt;"", AE55=""), "未入力", "入力済")</f>
        <v>入力済</v>
      </c>
      <c r="AS55" s="537" t="e">
        <f aca="false">IF(AND(N55&lt;&gt;"", N55&lt;&gt;"処遇改善加算Ⅳ",AN55="加算対象"),"AF列に色付け","")</f>
        <v>#N/A</v>
      </c>
      <c r="AT55" s="239" t="str">
        <f aca="false">IF(AND(N55&lt;&gt;"", N55&lt;&gt;"処遇改善加算Ⅳ",N55&lt;&gt;"処遇改善加算", AF55=""), "未入力", "入力済")</f>
        <v>入力済</v>
      </c>
      <c r="AU55" s="239" t="str">
        <f aca="false">IF(OR(ISNUMBER(SEARCH("処遇改善加算Ⅰ",N55)),ISNUMBER(SEARCH("処遇改善加算Ⅱ",N55))),"対象","")</f>
        <v/>
      </c>
      <c r="AV55" s="239" t="e">
        <f aca="false">IF(AND(AN55="加算対象",N55&lt;&gt;"処遇改善加算Ⅲ",N55&lt;&gt;"処遇改善加算Ⅳ", N55&lt;&gt;"", AU55&lt;&gt;"対象外"), 1,"")</f>
        <v>#N/A</v>
      </c>
      <c r="AW55" s="537" t="e">
        <f aca="false">IF(AND(AV55=1, OR(AG55=0,AG55=""),AN55="加算対象"),"AH列に色付け","")</f>
        <v>#N/A</v>
      </c>
      <c r="AX55" s="537" t="str">
        <f aca="false">IF(AND($AV55=1,$AW55="AH列に色付け",OR($AG55="",$AH55="")),"未入力",IF(AND($AV55=1,$AW55="",$AG55=""),"未入力","入力済"))</f>
        <v>入力済</v>
      </c>
      <c r="AY55" s="239" t="e">
        <f aca="false">IFERROR(VLOOKUP(K55,【参考】数式用!$AR$3:$AS$49, 2, FALSE), "")))</f>
        <v>#N/A</v>
      </c>
      <c r="AZ55" s="537" t="e">
        <f aca="false">IF(AND(AN55="加算対象",OR(N55="処遇改善加算Ⅰイ",N55="処遇改善加算Ⅰロ")),"AI列に色付け","")</f>
        <v>#N/A</v>
      </c>
      <c r="BA55" s="496" t="str">
        <f aca="false">IF(AND(OR(N55="処遇改善加算Ⅰイ",N55="処遇改善加算Ⅰロ"), AI55=""), "未入力","入力済")</f>
        <v>入力済</v>
      </c>
      <c r="BB55" s="239" t="e">
        <f aca="false">IFERROR(VLOOKUP(K55,【参考】数式用!$AX$3:$AY$56, 2, FALSE), "")))</f>
        <v>#N/A</v>
      </c>
      <c r="BC55" s="537" t="e">
        <f aca="false">IF(OR(COUNTIF(AE55:AH55,"*令和８年度特例要件を*")&gt;0,ISNUMBER(SEARCH("処遇改善加算Ⅰロ",N55)),ISNUMBER(SEARCH("処遇改善加算Ⅱロ",N55)),AN55="加算対象外"),"AJ列に色付け","")</f>
        <v>#N/A</v>
      </c>
      <c r="BD55" s="496" t="str">
        <f aca="false">IF(AND(COUNTIF(AE55:AH55,"*令和８年度特例要件を*")&gt;0,AJ55=""), "未入力","入力済")</f>
        <v>入力済</v>
      </c>
      <c r="BE55" s="496" t="e">
        <f aca="false">IF(AH55="*その他*","AJ列色消し",IF(OR(ISNUMBER(SEARCH("処遇改善加算Ⅰロ",N55)),ISNUMBER(SEARCH("処遇改善加算Ⅱロ",N55))),"",IF(AND(BC55="AJ列に色付け",AE55="○",AF55="○",AG55&gt;=1),"AJ列色消し","")))</f>
        <v>#N/A</v>
      </c>
      <c r="BF55" s="496" t="str">
        <f aca="false">IF(AND(N55="処遇改善加算",AE55="○"),"AJ列色消し","")</f>
        <v/>
      </c>
      <c r="BG55" s="496" t="e">
        <f aca="false">IF(OR(TRIM(BC55)="",BE55="AJ列色消し",BF55="AJ列色消し"),"","入力必要")</f>
        <v>#N/A</v>
      </c>
      <c r="BH55" s="496" t="e">
        <f aca="false">IF(AND(BE55="",BG55="入力必要"),IF(AJ55="","未入力","入力済"),"")</f>
        <v>#N/A</v>
      </c>
      <c r="BI55" s="496" t="str">
        <f aca="false">G55</f>
        <v/>
      </c>
      <c r="BM55" s="500" t="e">
        <f aca="false">VLOOKUP(K55,【参考】数式用!$A$2:$O$57,15,FALSE))</f>
        <v>#N/A</v>
      </c>
    </row>
    <row r="56" customFormat="false" ht="109.5" hidden="false" customHeight="true" outlineLevel="0" collapsed="false">
      <c r="A56" s="475" t="n">
        <v>45</v>
      </c>
      <c r="B56" s="476" t="str">
        <f aca="false">IF(基本情報入力シート!B84="","",基本情報入力シート!B84)</f>
        <v/>
      </c>
      <c r="C56" s="476"/>
      <c r="D56" s="476"/>
      <c r="E56" s="476"/>
      <c r="F56" s="476"/>
      <c r="G56" s="477" t="str">
        <f aca="false">IF(基本情報入力シート!L84="", "", 基本情報入力シート!L84)</f>
        <v/>
      </c>
      <c r="H56" s="477" t="str">
        <f aca="false">IF(基本情報入力シート!Q84="", "", 基本情報入力シート!Q84)</f>
        <v/>
      </c>
      <c r="I56" s="477" t="str">
        <f aca="false">IF(基本情報入力シート!V84="", "", 基本情報入力シート!V84)</f>
        <v/>
      </c>
      <c r="J56" s="477" t="str">
        <f aca="false">IF(基本情報入力シート!W84="", "", 基本情報入力シート!W84)</f>
        <v/>
      </c>
      <c r="K56" s="477" t="str">
        <f aca="false">IF(基本情報入力シート!Z84="", "", 基本情報入力シート!Z84)</f>
        <v/>
      </c>
      <c r="L56" s="478" t="str">
        <f aca="false">IF(基本情報入力シート!AF84=0, "",基本情報入力シート!AF84)</f>
        <v/>
      </c>
      <c r="M56" s="479" t="e">
        <f aca="false">IF(AND(基本情報入力シート!AG84="",基本情報入力シート!AG84=""), "", 基本情報入力シート!AG84)</f>
        <v>#N/A</v>
      </c>
      <c r="N56" s="480"/>
      <c r="O56" s="481" t="e">
        <f aca="false">IFERROR(VLOOKUP(K56,【参考】数式用!$A$2:$M$57,MATCH(N56,【参考】数式用!$G$3:$M$3,0)+6,0),"")))</f>
        <v>#N/A</v>
      </c>
      <c r="P56" s="482" t="s">
        <v>179</v>
      </c>
      <c r="Q56" s="483"/>
      <c r="R56" s="484" t="s">
        <v>180</v>
      </c>
      <c r="S56" s="483"/>
      <c r="T56" s="484" t="s">
        <v>268</v>
      </c>
      <c r="U56" s="483"/>
      <c r="V56" s="484" t="s">
        <v>180</v>
      </c>
      <c r="W56" s="483"/>
      <c r="X56" s="484" t="s">
        <v>181</v>
      </c>
      <c r="Y56" s="484" t="s">
        <v>269</v>
      </c>
      <c r="Z56" s="484" t="str">
        <f aca="false">IF(Q56&gt;=1,(U56*12+W56)-(Q56*12+S56)+1,"")</f>
        <v/>
      </c>
      <c r="AA56" s="485" t="s">
        <v>270</v>
      </c>
      <c r="AB56" s="486" t="str">
        <f aca="false">IFERROR(ROUNDDOWN(ROUND(L56*O56,0)*M56,0)*Z56,"")</f>
        <v/>
      </c>
      <c r="AC56" s="487" t="e">
        <f aca="false">IFERROR(ROUNDDOWN(ROUNDDOWN(ROUND(L56*VLOOKUP(K56,【参考】数式用!$A$2:$M$57,MATCH("処遇改善加算Ⅳ",【参考】数式用!$G$3:$M$3,0)+6,0),0)*M56,0)*Z56*0.5,0), "")),0),0),0))</f>
        <v>#N/A</v>
      </c>
      <c r="AD56" s="488"/>
      <c r="AE56" s="489"/>
      <c r="AF56" s="489"/>
      <c r="AG56" s="490"/>
      <c r="AH56" s="491"/>
      <c r="AI56" s="536"/>
      <c r="AJ56" s="492"/>
      <c r="AK56" s="493" t="e">
        <f aca="false">IF(AND(N56&lt;&gt;"", OR(U56&lt;&gt;9,W56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IF(AND(AN56="加算対象外",N56&lt;&gt;"",AE56="―",AJ56="―"),"このサービスについては、キャリアパス要件Ⅰ・Ⅱか令和８年度特例要件のどちらかの要件を満たしている必要があります",""))</f>
        <v>#N/A</v>
      </c>
      <c r="AL56" s="494" t="str">
        <f aca="false">IF(N56="","",IF(OR(AND(COUNTIF(AP56,"未入力")&gt;0,AD56=""),AND(COUNTBLANK(AP56)&gt;0,AE56=""),AND(COUNTIF(AN56:BD56,"AF列に色付け")&gt;0,AF56=""),AND(COUNTIF(AN56:BD56,"AG列に色付け")&gt;0,OR(AG56="",AG56=0)),AND(COUNTIF(AN56:BD56,"AH列に色付け")&gt;0,AH56=""),AND(COUNTIF(AN56:BD56,"AI列に色付け")&gt;0,AI56=""),AND(COUNTIF(AN56:BD56,"AJ列に色付け")&gt;0,AJ56="",NOT(OR(BE56="AJ列色消し",BF56="AJ列色消し")))),"！記入が必要な欄（オレンジ色のセル）に空欄があります。空欄を埋めてください。",""))</f>
        <v/>
      </c>
      <c r="AM56" s="495"/>
      <c r="AN56" s="537" t="e">
        <f aca="false">IFERROR(VLOOKUP(K56,【参考】数式用!$A$2:$N$57,14,FALSE),"")))</f>
        <v>#N/A</v>
      </c>
      <c r="AO56" s="537" t="str">
        <f aca="false">IF(AND(K56&lt;&gt;""),"N列に色付け","")</f>
        <v/>
      </c>
      <c r="AP56" s="538" t="e">
        <f aca="false">IF(AND(AC56&lt;&gt;0,AC56&lt;&gt;"",AN56="加算対象"),IF(AD56="○","入力済","未入力"),"")</f>
        <v>#N/A</v>
      </c>
      <c r="AQ56" s="538" t="str">
        <f aca="false">"キャリアパス要件Ⅰ・Ⅱ_"&amp;AN56</f>
        <v>キャリアパス要件Ⅰ・Ⅱ_</v>
      </c>
      <c r="AR56" s="239" t="str">
        <f aca="false">IF(AND(N56&lt;&gt;"", AE56=""), "未入力", "入力済")</f>
        <v>入力済</v>
      </c>
      <c r="AS56" s="537" t="e">
        <f aca="false">IF(AND(N56&lt;&gt;"", N56&lt;&gt;"処遇改善加算Ⅳ",AN56="加算対象"),"AF列に色付け","")</f>
        <v>#N/A</v>
      </c>
      <c r="AT56" s="239" t="str">
        <f aca="false">IF(AND(N56&lt;&gt;"", N56&lt;&gt;"処遇改善加算Ⅳ",N56&lt;&gt;"処遇改善加算", AF56=""), "未入力", "入力済")</f>
        <v>入力済</v>
      </c>
      <c r="AU56" s="239" t="str">
        <f aca="false">IF(OR(ISNUMBER(SEARCH("処遇改善加算Ⅰ",N56)),ISNUMBER(SEARCH("処遇改善加算Ⅱ",N56))),"対象","")</f>
        <v/>
      </c>
      <c r="AV56" s="239" t="e">
        <f aca="false">IF(AND(AN56="加算対象",N56&lt;&gt;"処遇改善加算Ⅲ",N56&lt;&gt;"処遇改善加算Ⅳ", N56&lt;&gt;"", AU56&lt;&gt;"対象外"), 1,"")</f>
        <v>#N/A</v>
      </c>
      <c r="AW56" s="537" t="e">
        <f aca="false">IF(AND(AV56=1, OR(AG56=0,AG56=""),AN56="加算対象"),"AH列に色付け","")</f>
        <v>#N/A</v>
      </c>
      <c r="AX56" s="537" t="str">
        <f aca="false">IF(AND($AV56=1,$AW56="AH列に色付け",OR($AG56="",$AH56="")),"未入力",IF(AND($AV56=1,$AW56="",$AG56=""),"未入力","入力済"))</f>
        <v>入力済</v>
      </c>
      <c r="AY56" s="239" t="e">
        <f aca="false">IFERROR(VLOOKUP(K56,【参考】数式用!$AR$3:$AS$49, 2, FALSE), "")))</f>
        <v>#N/A</v>
      </c>
      <c r="AZ56" s="537" t="e">
        <f aca="false">IF(AND(AN56="加算対象",OR(N56="処遇改善加算Ⅰイ",N56="処遇改善加算Ⅰロ")),"AI列に色付け","")</f>
        <v>#N/A</v>
      </c>
      <c r="BA56" s="496" t="str">
        <f aca="false">IF(AND(OR(N56="処遇改善加算Ⅰイ",N56="処遇改善加算Ⅰロ"), AI56=""), "未入力","入力済")</f>
        <v>入力済</v>
      </c>
      <c r="BB56" s="239" t="e">
        <f aca="false">IFERROR(VLOOKUP(K56,【参考】数式用!$AX$3:$AY$56, 2, FALSE), "")))</f>
        <v>#N/A</v>
      </c>
      <c r="BC56" s="537" t="e">
        <f aca="false">IF(OR(COUNTIF(AE56:AH56,"*令和８年度特例要件を*")&gt;0,ISNUMBER(SEARCH("処遇改善加算Ⅰロ",N56)),ISNUMBER(SEARCH("処遇改善加算Ⅱロ",N56)),AN56="加算対象外"),"AJ列に色付け","")</f>
        <v>#N/A</v>
      </c>
      <c r="BD56" s="496" t="str">
        <f aca="false">IF(AND(COUNTIF(AE56:AH56,"*令和８年度特例要件を*")&gt;0,AJ56=""), "未入力","入力済")</f>
        <v>入力済</v>
      </c>
      <c r="BE56" s="496" t="e">
        <f aca="false">IF(AH56="*その他*","AJ列色消し",IF(OR(ISNUMBER(SEARCH("処遇改善加算Ⅰロ",N56)),ISNUMBER(SEARCH("処遇改善加算Ⅱロ",N56))),"",IF(AND(BC56="AJ列に色付け",AE56="○",AF56="○",AG56&gt;=1),"AJ列色消し","")))</f>
        <v>#N/A</v>
      </c>
      <c r="BF56" s="496" t="str">
        <f aca="false">IF(AND(N56="処遇改善加算",AE56="○"),"AJ列色消し","")</f>
        <v/>
      </c>
      <c r="BG56" s="496" t="e">
        <f aca="false">IF(OR(TRIM(BC56)="",BE56="AJ列色消し",BF56="AJ列色消し"),"","入力必要")</f>
        <v>#N/A</v>
      </c>
      <c r="BH56" s="496" t="e">
        <f aca="false">IF(AND(BE56="",BG56="入力必要"),IF(AJ56="","未入力","入力済"),"")</f>
        <v>#N/A</v>
      </c>
      <c r="BI56" s="496" t="str">
        <f aca="false">G56</f>
        <v/>
      </c>
      <c r="BM56" s="500" t="e">
        <f aca="false">VLOOKUP(K56,【参考】数式用!$A$2:$O$57,15,FALSE))</f>
        <v>#N/A</v>
      </c>
    </row>
    <row r="57" customFormat="false" ht="109.5" hidden="false" customHeight="true" outlineLevel="0" collapsed="false">
      <c r="A57" s="475" t="n">
        <v>46</v>
      </c>
      <c r="B57" s="476" t="str">
        <f aca="false">IF(基本情報入力シート!B85="","",基本情報入力シート!B85)</f>
        <v/>
      </c>
      <c r="C57" s="476"/>
      <c r="D57" s="476"/>
      <c r="E57" s="476"/>
      <c r="F57" s="476"/>
      <c r="G57" s="477" t="str">
        <f aca="false">IF(基本情報入力シート!L85="", "", 基本情報入力シート!L85)</f>
        <v/>
      </c>
      <c r="H57" s="477" t="str">
        <f aca="false">IF(基本情報入力シート!Q85="", "", 基本情報入力シート!Q85)</f>
        <v/>
      </c>
      <c r="I57" s="477" t="str">
        <f aca="false">IF(基本情報入力シート!V85="", "", 基本情報入力シート!V85)</f>
        <v/>
      </c>
      <c r="J57" s="477" t="str">
        <f aca="false">IF(基本情報入力シート!W85="", "", 基本情報入力シート!W85)</f>
        <v/>
      </c>
      <c r="K57" s="477" t="str">
        <f aca="false">IF(基本情報入力シート!Z85="", "", 基本情報入力シート!Z85)</f>
        <v/>
      </c>
      <c r="L57" s="478" t="str">
        <f aca="false">IF(基本情報入力シート!AF85=0, "",基本情報入力シート!AF85)</f>
        <v/>
      </c>
      <c r="M57" s="479" t="e">
        <f aca="false">IF(AND(基本情報入力シート!AG85="",基本情報入力シート!AG85=""), "", 基本情報入力シート!AG85)</f>
        <v>#N/A</v>
      </c>
      <c r="N57" s="480"/>
      <c r="O57" s="481" t="e">
        <f aca="false">IFERROR(VLOOKUP(K57,【参考】数式用!$A$2:$M$57,MATCH(N57,【参考】数式用!$G$3:$M$3,0)+6,0),"")))</f>
        <v>#N/A</v>
      </c>
      <c r="P57" s="482" t="s">
        <v>179</v>
      </c>
      <c r="Q57" s="483"/>
      <c r="R57" s="484" t="s">
        <v>180</v>
      </c>
      <c r="S57" s="483"/>
      <c r="T57" s="484" t="s">
        <v>268</v>
      </c>
      <c r="U57" s="483"/>
      <c r="V57" s="484" t="s">
        <v>180</v>
      </c>
      <c r="W57" s="483"/>
      <c r="X57" s="484" t="s">
        <v>181</v>
      </c>
      <c r="Y57" s="484" t="s">
        <v>269</v>
      </c>
      <c r="Z57" s="484" t="str">
        <f aca="false">IF(Q57&gt;=1,(U57*12+W57)-(Q57*12+S57)+1,"")</f>
        <v/>
      </c>
      <c r="AA57" s="485" t="s">
        <v>270</v>
      </c>
      <c r="AB57" s="486" t="str">
        <f aca="false">IFERROR(ROUNDDOWN(ROUND(L57*O57,0)*M57,0)*Z57,"")</f>
        <v/>
      </c>
      <c r="AC57" s="487" t="e">
        <f aca="false">IFERROR(ROUNDDOWN(ROUNDDOWN(ROUND(L57*VLOOKUP(K57,【参考】数式用!$A$2:$M$57,MATCH("処遇改善加算Ⅳ",【参考】数式用!$G$3:$M$3,0)+6,0),0)*M57,0)*Z57*0.5,0), "")),0),0),0))</f>
        <v>#N/A</v>
      </c>
      <c r="AD57" s="488"/>
      <c r="AE57" s="489"/>
      <c r="AF57" s="489"/>
      <c r="AG57" s="490"/>
      <c r="AH57" s="491"/>
      <c r="AI57" s="536"/>
      <c r="AJ57" s="492"/>
      <c r="AK57" s="493" t="e">
        <f aca="false">IF(AND(N57&lt;&gt;"", OR(U57&lt;&gt;9,W57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IF(AND(AN57="加算対象外",N57&lt;&gt;"",AE57="―",AJ57="―"),"このサービスについては、キャリアパス要件Ⅰ・Ⅱか令和８年度特例要件のどちらかの要件を満たしている必要があります",""))</f>
        <v>#N/A</v>
      </c>
      <c r="AL57" s="494" t="str">
        <f aca="false">IF(N57="","",IF(OR(AND(COUNTIF(AP57,"未入力")&gt;0,AD57=""),AND(COUNTBLANK(AP57)&gt;0,AE57=""),AND(COUNTIF(AN57:BD57,"AF列に色付け")&gt;0,AF57=""),AND(COUNTIF(AN57:BD57,"AG列に色付け")&gt;0,OR(AG57="",AG57=0)),AND(COUNTIF(AN57:BD57,"AH列に色付け")&gt;0,AH57=""),AND(COUNTIF(AN57:BD57,"AI列に色付け")&gt;0,AI57=""),AND(COUNTIF(AN57:BD57,"AJ列に色付け")&gt;0,AJ57="",NOT(OR(BE57="AJ列色消し",BF57="AJ列色消し")))),"！記入が必要な欄（オレンジ色のセル）に空欄があります。空欄を埋めてください。",""))</f>
        <v/>
      </c>
      <c r="AM57" s="495"/>
      <c r="AN57" s="537" t="e">
        <f aca="false">IFERROR(VLOOKUP(K57,【参考】数式用!$A$2:$N$57,14,FALSE),"")))</f>
        <v>#N/A</v>
      </c>
      <c r="AO57" s="537" t="str">
        <f aca="false">IF(AND(K57&lt;&gt;""),"N列に色付け","")</f>
        <v/>
      </c>
      <c r="AP57" s="538" t="e">
        <f aca="false">IF(AND(AC57&lt;&gt;0,AC57&lt;&gt;"",AN57="加算対象"),IF(AD57="○","入力済","未入力"),"")</f>
        <v>#N/A</v>
      </c>
      <c r="AQ57" s="538" t="str">
        <f aca="false">"キャリアパス要件Ⅰ・Ⅱ_"&amp;AN57</f>
        <v>キャリアパス要件Ⅰ・Ⅱ_</v>
      </c>
      <c r="AR57" s="239" t="str">
        <f aca="false">IF(AND(N57&lt;&gt;"", AE57=""), "未入力", "入力済")</f>
        <v>入力済</v>
      </c>
      <c r="AS57" s="537" t="e">
        <f aca="false">IF(AND(N57&lt;&gt;"", N57&lt;&gt;"処遇改善加算Ⅳ",AN57="加算対象"),"AF列に色付け","")</f>
        <v>#N/A</v>
      </c>
      <c r="AT57" s="239" t="str">
        <f aca="false">IF(AND(N57&lt;&gt;"", N57&lt;&gt;"処遇改善加算Ⅳ",N57&lt;&gt;"処遇改善加算", AF57=""), "未入力", "入力済")</f>
        <v>入力済</v>
      </c>
      <c r="AU57" s="239" t="str">
        <f aca="false">IF(OR(ISNUMBER(SEARCH("処遇改善加算Ⅰ",N57)),ISNUMBER(SEARCH("処遇改善加算Ⅱ",N57))),"対象","")</f>
        <v/>
      </c>
      <c r="AV57" s="239" t="e">
        <f aca="false">IF(AND(AN57="加算対象",N57&lt;&gt;"処遇改善加算Ⅲ",N57&lt;&gt;"処遇改善加算Ⅳ", N57&lt;&gt;"", AU57&lt;&gt;"対象外"), 1,"")</f>
        <v>#N/A</v>
      </c>
      <c r="AW57" s="537" t="e">
        <f aca="false">IF(AND(AV57=1, OR(AG57=0,AG57=""),AN57="加算対象"),"AH列に色付け","")</f>
        <v>#N/A</v>
      </c>
      <c r="AX57" s="537" t="str">
        <f aca="false">IF(AND($AV57=1,$AW57="AH列に色付け",OR($AG57="",$AH57="")),"未入力",IF(AND($AV57=1,$AW57="",$AG57=""),"未入力","入力済"))</f>
        <v>入力済</v>
      </c>
      <c r="AY57" s="239" t="e">
        <f aca="false">IFERROR(VLOOKUP(K57,【参考】数式用!$AR$3:$AS$49, 2, FALSE), "")))</f>
        <v>#N/A</v>
      </c>
      <c r="AZ57" s="537" t="e">
        <f aca="false">IF(AND(AN57="加算対象",OR(N57="処遇改善加算Ⅰイ",N57="処遇改善加算Ⅰロ")),"AI列に色付け","")</f>
        <v>#N/A</v>
      </c>
      <c r="BA57" s="496" t="str">
        <f aca="false">IF(AND(OR(N57="処遇改善加算Ⅰイ",N57="処遇改善加算Ⅰロ"), AI57=""), "未入力","入力済")</f>
        <v>入力済</v>
      </c>
      <c r="BB57" s="239" t="e">
        <f aca="false">IFERROR(VLOOKUP(K57,【参考】数式用!$AX$3:$AY$56, 2, FALSE), "")))</f>
        <v>#N/A</v>
      </c>
      <c r="BC57" s="537" t="e">
        <f aca="false">IF(OR(COUNTIF(AE57:AH57,"*令和８年度特例要件を*")&gt;0,ISNUMBER(SEARCH("処遇改善加算Ⅰロ",N57)),ISNUMBER(SEARCH("処遇改善加算Ⅱロ",N57)),AN57="加算対象外"),"AJ列に色付け","")</f>
        <v>#N/A</v>
      </c>
      <c r="BD57" s="496" t="str">
        <f aca="false">IF(AND(COUNTIF(AE57:AH57,"*令和８年度特例要件を*")&gt;0,AJ57=""), "未入力","入力済")</f>
        <v>入力済</v>
      </c>
      <c r="BE57" s="496" t="e">
        <f aca="false">IF(AH57="*その他*","AJ列色消し",IF(OR(ISNUMBER(SEARCH("処遇改善加算Ⅰロ",N57)),ISNUMBER(SEARCH("処遇改善加算Ⅱロ",N57))),"",IF(AND(BC57="AJ列に色付け",AE57="○",AF57="○",AG57&gt;=1),"AJ列色消し","")))</f>
        <v>#N/A</v>
      </c>
      <c r="BF57" s="496" t="str">
        <f aca="false">IF(AND(N57="処遇改善加算",AE57="○"),"AJ列色消し","")</f>
        <v/>
      </c>
      <c r="BG57" s="496" t="e">
        <f aca="false">IF(OR(TRIM(BC57)="",BE57="AJ列色消し",BF57="AJ列色消し"),"","入力必要")</f>
        <v>#N/A</v>
      </c>
      <c r="BH57" s="496" t="e">
        <f aca="false">IF(AND(BE57="",BG57="入力必要"),IF(AJ57="","未入力","入力済"),"")</f>
        <v>#N/A</v>
      </c>
      <c r="BI57" s="496" t="str">
        <f aca="false">G57</f>
        <v/>
      </c>
      <c r="BM57" s="500" t="e">
        <f aca="false">VLOOKUP(K57,【参考】数式用!$A$2:$O$57,15,FALSE))</f>
        <v>#N/A</v>
      </c>
    </row>
    <row r="58" customFormat="false" ht="109.5" hidden="false" customHeight="true" outlineLevel="0" collapsed="false">
      <c r="A58" s="475" t="n">
        <v>47</v>
      </c>
      <c r="B58" s="476" t="str">
        <f aca="false">IF(基本情報入力シート!B86="","",基本情報入力シート!B86)</f>
        <v/>
      </c>
      <c r="C58" s="476"/>
      <c r="D58" s="476"/>
      <c r="E58" s="476"/>
      <c r="F58" s="476"/>
      <c r="G58" s="477" t="str">
        <f aca="false">IF(基本情報入力シート!L86="", "", 基本情報入力シート!L86)</f>
        <v/>
      </c>
      <c r="H58" s="477" t="str">
        <f aca="false">IF(基本情報入力シート!Q86="", "", 基本情報入力シート!Q86)</f>
        <v/>
      </c>
      <c r="I58" s="477" t="str">
        <f aca="false">IF(基本情報入力シート!V86="", "", 基本情報入力シート!V86)</f>
        <v/>
      </c>
      <c r="J58" s="477" t="str">
        <f aca="false">IF(基本情報入力シート!W86="", "", 基本情報入力シート!W86)</f>
        <v/>
      </c>
      <c r="K58" s="477" t="str">
        <f aca="false">IF(基本情報入力シート!Z86="", "", 基本情報入力シート!Z86)</f>
        <v/>
      </c>
      <c r="L58" s="478" t="str">
        <f aca="false">IF(基本情報入力シート!AF86=0, "",基本情報入力シート!AF86)</f>
        <v/>
      </c>
      <c r="M58" s="479" t="e">
        <f aca="false">IF(AND(基本情報入力シート!AG86="",基本情報入力シート!AG86=""), "", 基本情報入力シート!AG86)</f>
        <v>#N/A</v>
      </c>
      <c r="N58" s="480"/>
      <c r="O58" s="481" t="e">
        <f aca="false">IFERROR(VLOOKUP(K58,【参考】数式用!$A$2:$M$57,MATCH(N58,【参考】数式用!$G$3:$M$3,0)+6,0),"")))</f>
        <v>#N/A</v>
      </c>
      <c r="P58" s="482" t="s">
        <v>179</v>
      </c>
      <c r="Q58" s="483"/>
      <c r="R58" s="484" t="s">
        <v>180</v>
      </c>
      <c r="S58" s="483"/>
      <c r="T58" s="484" t="s">
        <v>268</v>
      </c>
      <c r="U58" s="483"/>
      <c r="V58" s="484" t="s">
        <v>180</v>
      </c>
      <c r="W58" s="483"/>
      <c r="X58" s="484" t="s">
        <v>181</v>
      </c>
      <c r="Y58" s="484" t="s">
        <v>269</v>
      </c>
      <c r="Z58" s="484" t="str">
        <f aca="false">IF(Q58&gt;=1,(U58*12+W58)-(Q58*12+S58)+1,"")</f>
        <v/>
      </c>
      <c r="AA58" s="485" t="s">
        <v>270</v>
      </c>
      <c r="AB58" s="486" t="str">
        <f aca="false">IFERROR(ROUNDDOWN(ROUND(L58*O58,0)*M58,0)*Z58,"")</f>
        <v/>
      </c>
      <c r="AC58" s="487" t="e">
        <f aca="false">IFERROR(ROUNDDOWN(ROUNDDOWN(ROUND(L58*VLOOKUP(K58,【参考】数式用!$A$2:$M$57,MATCH("処遇改善加算Ⅳ",【参考】数式用!$G$3:$M$3,0)+6,0),0)*M58,0)*Z58*0.5,0), "")),0),0),0))</f>
        <v>#N/A</v>
      </c>
      <c r="AD58" s="488"/>
      <c r="AE58" s="489"/>
      <c r="AF58" s="489"/>
      <c r="AG58" s="490"/>
      <c r="AH58" s="491"/>
      <c r="AI58" s="536"/>
      <c r="AJ58" s="492"/>
      <c r="AK58" s="493" t="e">
        <f aca="false">IF(AND(N58&lt;&gt;"", OR(U58&lt;&gt;9,W58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IF(AND(AN58="加算対象外",N58&lt;&gt;"",AE58="―",AJ58="―"),"このサービスについては、キャリアパス要件Ⅰ・Ⅱか令和８年度特例要件のどちらかの要件を満たしている必要があります",""))</f>
        <v>#N/A</v>
      </c>
      <c r="AL58" s="494" t="str">
        <f aca="false">IF(N58="","",IF(OR(AND(COUNTIF(AP58,"未入力")&gt;0,AD58=""),AND(COUNTBLANK(AP58)&gt;0,AE58=""),AND(COUNTIF(AN58:BD58,"AF列に色付け")&gt;0,AF58=""),AND(COUNTIF(AN58:BD58,"AG列に色付け")&gt;0,OR(AG58="",AG58=0)),AND(COUNTIF(AN58:BD58,"AH列に色付け")&gt;0,AH58=""),AND(COUNTIF(AN58:BD58,"AI列に色付け")&gt;0,AI58=""),AND(COUNTIF(AN58:BD58,"AJ列に色付け")&gt;0,AJ58="",NOT(OR(BE58="AJ列色消し",BF58="AJ列色消し")))),"！記入が必要な欄（オレンジ色のセル）に空欄があります。空欄を埋めてください。",""))</f>
        <v/>
      </c>
      <c r="AM58" s="495"/>
      <c r="AN58" s="537" t="e">
        <f aca="false">IFERROR(VLOOKUP(K58,【参考】数式用!$A$2:$N$57,14,FALSE),"")))</f>
        <v>#N/A</v>
      </c>
      <c r="AO58" s="537" t="str">
        <f aca="false">IF(AND(K58&lt;&gt;""),"N列に色付け","")</f>
        <v/>
      </c>
      <c r="AP58" s="538" t="e">
        <f aca="false">IF(AND(AC58&lt;&gt;0,AC58&lt;&gt;"",AN58="加算対象"),IF(AD58="○","入力済","未入力"),"")</f>
        <v>#N/A</v>
      </c>
      <c r="AQ58" s="538" t="str">
        <f aca="false">"キャリアパス要件Ⅰ・Ⅱ_"&amp;AN58</f>
        <v>キャリアパス要件Ⅰ・Ⅱ_</v>
      </c>
      <c r="AR58" s="239" t="str">
        <f aca="false">IF(AND(N58&lt;&gt;"", AE58=""), "未入力", "入力済")</f>
        <v>入力済</v>
      </c>
      <c r="AS58" s="537" t="e">
        <f aca="false">IF(AND(N58&lt;&gt;"", N58&lt;&gt;"処遇改善加算Ⅳ",AN58="加算対象"),"AF列に色付け","")</f>
        <v>#N/A</v>
      </c>
      <c r="AT58" s="239" t="str">
        <f aca="false">IF(AND(N58&lt;&gt;"", N58&lt;&gt;"処遇改善加算Ⅳ",N58&lt;&gt;"処遇改善加算", AF58=""), "未入力", "入力済")</f>
        <v>入力済</v>
      </c>
      <c r="AU58" s="239" t="str">
        <f aca="false">IF(OR(ISNUMBER(SEARCH("処遇改善加算Ⅰ",N58)),ISNUMBER(SEARCH("処遇改善加算Ⅱ",N58))),"対象","")</f>
        <v/>
      </c>
      <c r="AV58" s="239" t="e">
        <f aca="false">IF(AND(AN58="加算対象",N58&lt;&gt;"処遇改善加算Ⅲ",N58&lt;&gt;"処遇改善加算Ⅳ", N58&lt;&gt;"", AU58&lt;&gt;"対象外"), 1,"")</f>
        <v>#N/A</v>
      </c>
      <c r="AW58" s="537" t="e">
        <f aca="false">IF(AND(AV58=1, OR(AG58=0,AG58=""),AN58="加算対象"),"AH列に色付け","")</f>
        <v>#N/A</v>
      </c>
      <c r="AX58" s="537" t="str">
        <f aca="false">IF(AND($AV58=1,$AW58="AH列に色付け",OR($AG58="",$AH58="")),"未入力",IF(AND($AV58=1,$AW58="",$AG58=""),"未入力","入力済"))</f>
        <v>入力済</v>
      </c>
      <c r="AY58" s="239" t="e">
        <f aca="false">IFERROR(VLOOKUP(K58,【参考】数式用!$AR$3:$AS$49, 2, FALSE), "")))</f>
        <v>#N/A</v>
      </c>
      <c r="AZ58" s="537" t="e">
        <f aca="false">IF(AND(AN58="加算対象",OR(N58="処遇改善加算Ⅰイ",N58="処遇改善加算Ⅰロ")),"AI列に色付け","")</f>
        <v>#N/A</v>
      </c>
      <c r="BA58" s="496" t="str">
        <f aca="false">IF(AND(OR(N58="処遇改善加算Ⅰイ",N58="処遇改善加算Ⅰロ"), AI58=""), "未入力","入力済")</f>
        <v>入力済</v>
      </c>
      <c r="BB58" s="239" t="e">
        <f aca="false">IFERROR(VLOOKUP(K58,【参考】数式用!$AX$3:$AY$56, 2, FALSE), "")))</f>
        <v>#N/A</v>
      </c>
      <c r="BC58" s="537" t="e">
        <f aca="false">IF(OR(COUNTIF(AE58:AH58,"*令和８年度特例要件を*")&gt;0,ISNUMBER(SEARCH("処遇改善加算Ⅰロ",N58)),ISNUMBER(SEARCH("処遇改善加算Ⅱロ",N58)),AN58="加算対象外"),"AJ列に色付け","")</f>
        <v>#N/A</v>
      </c>
      <c r="BD58" s="496" t="str">
        <f aca="false">IF(AND(COUNTIF(AE58:AH58,"*令和８年度特例要件を*")&gt;0,AJ58=""), "未入力","入力済")</f>
        <v>入力済</v>
      </c>
      <c r="BE58" s="496" t="e">
        <f aca="false">IF(AH58="*その他*","AJ列色消し",IF(OR(ISNUMBER(SEARCH("処遇改善加算Ⅰロ",N58)),ISNUMBER(SEARCH("処遇改善加算Ⅱロ",N58))),"",IF(AND(BC58="AJ列に色付け",AE58="○",AF58="○",AG58&gt;=1),"AJ列色消し","")))</f>
        <v>#N/A</v>
      </c>
      <c r="BF58" s="496" t="str">
        <f aca="false">IF(AND(N58="処遇改善加算",AE58="○"),"AJ列色消し","")</f>
        <v/>
      </c>
      <c r="BG58" s="496" t="e">
        <f aca="false">IF(OR(TRIM(BC58)="",BE58="AJ列色消し",BF58="AJ列色消し"),"","入力必要")</f>
        <v>#N/A</v>
      </c>
      <c r="BH58" s="496" t="e">
        <f aca="false">IF(AND(BE58="",BG58="入力必要"),IF(AJ58="","未入力","入力済"),"")</f>
        <v>#N/A</v>
      </c>
      <c r="BI58" s="496" t="str">
        <f aca="false">G58</f>
        <v/>
      </c>
      <c r="BM58" s="500" t="e">
        <f aca="false">VLOOKUP(K58,【参考】数式用!$A$2:$O$57,15,FALSE))</f>
        <v>#N/A</v>
      </c>
    </row>
    <row r="59" customFormat="false" ht="109.5" hidden="false" customHeight="true" outlineLevel="0" collapsed="false">
      <c r="A59" s="475" t="n">
        <v>48</v>
      </c>
      <c r="B59" s="476" t="str">
        <f aca="false">IF(基本情報入力シート!B87="","",基本情報入力シート!B87)</f>
        <v/>
      </c>
      <c r="C59" s="476"/>
      <c r="D59" s="476"/>
      <c r="E59" s="476"/>
      <c r="F59" s="476"/>
      <c r="G59" s="477" t="str">
        <f aca="false">IF(基本情報入力シート!L87="", "", 基本情報入力シート!L87)</f>
        <v/>
      </c>
      <c r="H59" s="477" t="str">
        <f aca="false">IF(基本情報入力シート!Q87="", "", 基本情報入力シート!Q87)</f>
        <v/>
      </c>
      <c r="I59" s="477" t="str">
        <f aca="false">IF(基本情報入力シート!V87="", "", 基本情報入力シート!V87)</f>
        <v/>
      </c>
      <c r="J59" s="477" t="str">
        <f aca="false">IF(基本情報入力シート!W87="", "", 基本情報入力シート!W87)</f>
        <v/>
      </c>
      <c r="K59" s="477" t="str">
        <f aca="false">IF(基本情報入力シート!Z87="", "", 基本情報入力シート!Z87)</f>
        <v/>
      </c>
      <c r="L59" s="478" t="str">
        <f aca="false">IF(基本情報入力シート!AF87=0, "",基本情報入力シート!AF87)</f>
        <v/>
      </c>
      <c r="M59" s="479" t="e">
        <f aca="false">IF(AND(基本情報入力シート!AG87="",基本情報入力シート!AG87=""), "", 基本情報入力シート!AG87)</f>
        <v>#N/A</v>
      </c>
      <c r="N59" s="480"/>
      <c r="O59" s="481" t="e">
        <f aca="false">IFERROR(VLOOKUP(K59,【参考】数式用!$A$2:$M$57,MATCH(N59,【参考】数式用!$G$3:$M$3,0)+6,0),"")))</f>
        <v>#N/A</v>
      </c>
      <c r="P59" s="482" t="s">
        <v>179</v>
      </c>
      <c r="Q59" s="483"/>
      <c r="R59" s="484" t="s">
        <v>180</v>
      </c>
      <c r="S59" s="483"/>
      <c r="T59" s="484" t="s">
        <v>268</v>
      </c>
      <c r="U59" s="483"/>
      <c r="V59" s="484" t="s">
        <v>180</v>
      </c>
      <c r="W59" s="483"/>
      <c r="X59" s="484" t="s">
        <v>181</v>
      </c>
      <c r="Y59" s="484" t="s">
        <v>269</v>
      </c>
      <c r="Z59" s="484" t="str">
        <f aca="false">IF(Q59&gt;=1,(U59*12+W59)-(Q59*12+S59)+1,"")</f>
        <v/>
      </c>
      <c r="AA59" s="485" t="s">
        <v>270</v>
      </c>
      <c r="AB59" s="486" t="str">
        <f aca="false">IFERROR(ROUNDDOWN(ROUND(L59*O59,0)*M59,0)*Z59,"")</f>
        <v/>
      </c>
      <c r="AC59" s="487" t="e">
        <f aca="false">IFERROR(ROUNDDOWN(ROUNDDOWN(ROUND(L59*VLOOKUP(K59,【参考】数式用!$A$2:$M$57,MATCH("処遇改善加算Ⅳ",【参考】数式用!$G$3:$M$3,0)+6,0),0)*M59,0)*Z59*0.5,0), "")),0),0),0))</f>
        <v>#N/A</v>
      </c>
      <c r="AD59" s="488"/>
      <c r="AE59" s="489"/>
      <c r="AF59" s="489"/>
      <c r="AG59" s="490"/>
      <c r="AH59" s="491"/>
      <c r="AI59" s="536"/>
      <c r="AJ59" s="492"/>
      <c r="AK59" s="493" t="e">
        <f aca="false">IF(AND(N59&lt;&gt;"", OR(U59&lt;&gt;9,W59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IF(AND(AN59="加算対象外",N59&lt;&gt;"",AE59="―",AJ59="―"),"このサービスについては、キャリアパス要件Ⅰ・Ⅱか令和８年度特例要件のどちらかの要件を満たしている必要があります",""))</f>
        <v>#N/A</v>
      </c>
      <c r="AL59" s="494" t="str">
        <f aca="false">IF(N59="","",IF(OR(AND(COUNTIF(AP59,"未入力")&gt;0,AD59=""),AND(COUNTBLANK(AP59)&gt;0,AE59=""),AND(COUNTIF(AN59:BD59,"AF列に色付け")&gt;0,AF59=""),AND(COUNTIF(AN59:BD59,"AG列に色付け")&gt;0,OR(AG59="",AG59=0)),AND(COUNTIF(AN59:BD59,"AH列に色付け")&gt;0,AH59=""),AND(COUNTIF(AN59:BD59,"AI列に色付け")&gt;0,AI59=""),AND(COUNTIF(AN59:BD59,"AJ列に色付け")&gt;0,AJ59="",NOT(OR(BE59="AJ列色消し",BF59="AJ列色消し")))),"！記入が必要な欄（オレンジ色のセル）に空欄があります。空欄を埋めてください。",""))</f>
        <v/>
      </c>
      <c r="AM59" s="495"/>
      <c r="AN59" s="537" t="e">
        <f aca="false">IFERROR(VLOOKUP(K59,【参考】数式用!$A$2:$N$57,14,FALSE),"")))</f>
        <v>#N/A</v>
      </c>
      <c r="AO59" s="537" t="str">
        <f aca="false">IF(AND(K59&lt;&gt;""),"N列に色付け","")</f>
        <v/>
      </c>
      <c r="AP59" s="538" t="e">
        <f aca="false">IF(AND(AC59&lt;&gt;0,AC59&lt;&gt;"",AN59="加算対象"),IF(AD59="○","入力済","未入力"),"")</f>
        <v>#N/A</v>
      </c>
      <c r="AQ59" s="538" t="str">
        <f aca="false">"キャリアパス要件Ⅰ・Ⅱ_"&amp;AN59</f>
        <v>キャリアパス要件Ⅰ・Ⅱ_</v>
      </c>
      <c r="AR59" s="239" t="str">
        <f aca="false">IF(AND(N59&lt;&gt;"", AE59=""), "未入力", "入力済")</f>
        <v>入力済</v>
      </c>
      <c r="AS59" s="537" t="e">
        <f aca="false">IF(AND(N59&lt;&gt;"", N59&lt;&gt;"処遇改善加算Ⅳ",AN59="加算対象"),"AF列に色付け","")</f>
        <v>#N/A</v>
      </c>
      <c r="AT59" s="239" t="str">
        <f aca="false">IF(AND(N59&lt;&gt;"", N59&lt;&gt;"処遇改善加算Ⅳ",N59&lt;&gt;"処遇改善加算", AF59=""), "未入力", "入力済")</f>
        <v>入力済</v>
      </c>
      <c r="AU59" s="239" t="str">
        <f aca="false">IF(OR(ISNUMBER(SEARCH("処遇改善加算Ⅰ",N59)),ISNUMBER(SEARCH("処遇改善加算Ⅱ",N59))),"対象","")</f>
        <v/>
      </c>
      <c r="AV59" s="239" t="e">
        <f aca="false">IF(AND(AN59="加算対象",N59&lt;&gt;"処遇改善加算Ⅲ",N59&lt;&gt;"処遇改善加算Ⅳ", N59&lt;&gt;"", AU59&lt;&gt;"対象外"), 1,"")</f>
        <v>#N/A</v>
      </c>
      <c r="AW59" s="537" t="e">
        <f aca="false">IF(AND(AV59=1, OR(AG59=0,AG59=""),AN59="加算対象"),"AH列に色付け","")</f>
        <v>#N/A</v>
      </c>
      <c r="AX59" s="537" t="str">
        <f aca="false">IF(AND($AV59=1,$AW59="AH列に色付け",OR($AG59="",$AH59="")),"未入力",IF(AND($AV59=1,$AW59="",$AG59=""),"未入力","入力済"))</f>
        <v>入力済</v>
      </c>
      <c r="AY59" s="239" t="e">
        <f aca="false">IFERROR(VLOOKUP(K59,【参考】数式用!$AR$3:$AS$49, 2, FALSE), "")))</f>
        <v>#N/A</v>
      </c>
      <c r="AZ59" s="537" t="e">
        <f aca="false">IF(AND(AN59="加算対象",OR(N59="処遇改善加算Ⅰイ",N59="処遇改善加算Ⅰロ")),"AI列に色付け","")</f>
        <v>#N/A</v>
      </c>
      <c r="BA59" s="496" t="str">
        <f aca="false">IF(AND(OR(N59="処遇改善加算Ⅰイ",N59="処遇改善加算Ⅰロ"), AI59=""), "未入力","入力済")</f>
        <v>入力済</v>
      </c>
      <c r="BB59" s="239" t="e">
        <f aca="false">IFERROR(VLOOKUP(K59,【参考】数式用!$AX$3:$AY$56, 2, FALSE), "")))</f>
        <v>#N/A</v>
      </c>
      <c r="BC59" s="537" t="e">
        <f aca="false">IF(OR(COUNTIF(AE59:AH59,"*令和８年度特例要件を*")&gt;0,ISNUMBER(SEARCH("処遇改善加算Ⅰロ",N59)),ISNUMBER(SEARCH("処遇改善加算Ⅱロ",N59)),AN59="加算対象外"),"AJ列に色付け","")</f>
        <v>#N/A</v>
      </c>
      <c r="BD59" s="496" t="str">
        <f aca="false">IF(AND(COUNTIF(AE59:AH59,"*令和８年度特例要件を*")&gt;0,AJ59=""), "未入力","入力済")</f>
        <v>入力済</v>
      </c>
      <c r="BE59" s="496" t="e">
        <f aca="false">IF(AH59="*その他*","AJ列色消し",IF(OR(ISNUMBER(SEARCH("処遇改善加算Ⅰロ",N59)),ISNUMBER(SEARCH("処遇改善加算Ⅱロ",N59))),"",IF(AND(BC59="AJ列に色付け",AE59="○",AF59="○",AG59&gt;=1),"AJ列色消し","")))</f>
        <v>#N/A</v>
      </c>
      <c r="BF59" s="496" t="str">
        <f aca="false">IF(AND(N59="処遇改善加算",AE59="○"),"AJ列色消し","")</f>
        <v/>
      </c>
      <c r="BG59" s="496" t="e">
        <f aca="false">IF(OR(TRIM(BC59)="",BE59="AJ列色消し",BF59="AJ列色消し"),"","入力必要")</f>
        <v>#N/A</v>
      </c>
      <c r="BH59" s="496" t="e">
        <f aca="false">IF(AND(BE59="",BG59="入力必要"),IF(AJ59="","未入力","入力済"),"")</f>
        <v>#N/A</v>
      </c>
      <c r="BI59" s="496" t="str">
        <f aca="false">G59</f>
        <v/>
      </c>
      <c r="BM59" s="500" t="e">
        <f aca="false">VLOOKUP(K59,【参考】数式用!$A$2:$O$57,15,FALSE))</f>
        <v>#N/A</v>
      </c>
    </row>
    <row r="60" customFormat="false" ht="109.5" hidden="false" customHeight="true" outlineLevel="0" collapsed="false">
      <c r="A60" s="475" t="n">
        <v>49</v>
      </c>
      <c r="B60" s="476" t="str">
        <f aca="false">IF(基本情報入力シート!B88="","",基本情報入力シート!B88)</f>
        <v/>
      </c>
      <c r="C60" s="476"/>
      <c r="D60" s="476"/>
      <c r="E60" s="476"/>
      <c r="F60" s="476"/>
      <c r="G60" s="477" t="str">
        <f aca="false">IF(基本情報入力シート!L88="", "", 基本情報入力シート!L88)</f>
        <v/>
      </c>
      <c r="H60" s="477" t="str">
        <f aca="false">IF(基本情報入力シート!Q88="", "", 基本情報入力シート!Q88)</f>
        <v/>
      </c>
      <c r="I60" s="477" t="str">
        <f aca="false">IF(基本情報入力シート!V88="", "", 基本情報入力シート!V88)</f>
        <v/>
      </c>
      <c r="J60" s="477" t="str">
        <f aca="false">IF(基本情報入力シート!W88="", "", 基本情報入力シート!W88)</f>
        <v/>
      </c>
      <c r="K60" s="477" t="str">
        <f aca="false">IF(基本情報入力シート!Z88="", "", 基本情報入力シート!Z88)</f>
        <v/>
      </c>
      <c r="L60" s="478" t="str">
        <f aca="false">IF(基本情報入力シート!AF88=0, "",基本情報入力シート!AF88)</f>
        <v/>
      </c>
      <c r="M60" s="479" t="e">
        <f aca="false">IF(AND(基本情報入力シート!AG88="",基本情報入力シート!AG88=""), "", 基本情報入力シート!AG88)</f>
        <v>#N/A</v>
      </c>
      <c r="N60" s="480"/>
      <c r="O60" s="481" t="e">
        <f aca="false">IFERROR(VLOOKUP(K60,【参考】数式用!$A$2:$M$57,MATCH(N60,【参考】数式用!$G$3:$M$3,0)+6,0),"")))</f>
        <v>#N/A</v>
      </c>
      <c r="P60" s="482" t="s">
        <v>179</v>
      </c>
      <c r="Q60" s="483"/>
      <c r="R60" s="484" t="s">
        <v>180</v>
      </c>
      <c r="S60" s="483"/>
      <c r="T60" s="484" t="s">
        <v>268</v>
      </c>
      <c r="U60" s="483"/>
      <c r="V60" s="484" t="s">
        <v>180</v>
      </c>
      <c r="W60" s="483"/>
      <c r="X60" s="484" t="s">
        <v>181</v>
      </c>
      <c r="Y60" s="484" t="s">
        <v>269</v>
      </c>
      <c r="Z60" s="484" t="str">
        <f aca="false">IF(Q60&gt;=1,(U60*12+W60)-(Q60*12+S60)+1,"")</f>
        <v/>
      </c>
      <c r="AA60" s="485" t="s">
        <v>270</v>
      </c>
      <c r="AB60" s="486" t="str">
        <f aca="false">IFERROR(ROUNDDOWN(ROUND(L60*O60,0)*M60,0)*Z60,"")</f>
        <v/>
      </c>
      <c r="AC60" s="487" t="e">
        <f aca="false">IFERROR(ROUNDDOWN(ROUNDDOWN(ROUND(L60*VLOOKUP(K60,【参考】数式用!$A$2:$M$57,MATCH("処遇改善加算Ⅳ",【参考】数式用!$G$3:$M$3,0)+6,0),0)*M60,0)*Z60*0.5,0), "")),0),0),0))</f>
        <v>#N/A</v>
      </c>
      <c r="AD60" s="488"/>
      <c r="AE60" s="489"/>
      <c r="AF60" s="489"/>
      <c r="AG60" s="490"/>
      <c r="AH60" s="491"/>
      <c r="AI60" s="536"/>
      <c r="AJ60" s="492"/>
      <c r="AK60" s="493" t="e">
        <f aca="false">IF(AND(N60&lt;&gt;"", OR(U60&lt;&gt;9,W60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IF(AND(AN60="加算対象外",N60&lt;&gt;"",AE60="―",AJ60="―"),"このサービスについては、キャリアパス要件Ⅰ・Ⅱか令和８年度特例要件のどちらかの要件を満たしている必要があります",""))</f>
        <v>#N/A</v>
      </c>
      <c r="AL60" s="494" t="str">
        <f aca="false">IF(N60="","",IF(OR(AND(COUNTIF(AP60,"未入力")&gt;0,AD60=""),AND(COUNTBLANK(AP60)&gt;0,AE60=""),AND(COUNTIF(AN60:BD60,"AF列に色付け")&gt;0,AF60=""),AND(COUNTIF(AN60:BD60,"AG列に色付け")&gt;0,OR(AG60="",AG60=0)),AND(COUNTIF(AN60:BD60,"AH列に色付け")&gt;0,AH60=""),AND(COUNTIF(AN60:BD60,"AI列に色付け")&gt;0,AI60=""),AND(COUNTIF(AN60:BD60,"AJ列に色付け")&gt;0,AJ60="",NOT(OR(BE60="AJ列色消し",BF60="AJ列色消し")))),"！記入が必要な欄（オレンジ色のセル）に空欄があります。空欄を埋めてください。",""))</f>
        <v/>
      </c>
      <c r="AM60" s="495"/>
      <c r="AN60" s="537" t="e">
        <f aca="false">IFERROR(VLOOKUP(K60,【参考】数式用!$A$2:$N$57,14,FALSE),"")))</f>
        <v>#N/A</v>
      </c>
      <c r="AO60" s="537" t="str">
        <f aca="false">IF(AND(K60&lt;&gt;""),"N列に色付け","")</f>
        <v/>
      </c>
      <c r="AP60" s="538" t="e">
        <f aca="false">IF(AND(AC60&lt;&gt;0,AC60&lt;&gt;"",AN60="加算対象"),IF(AD60="○","入力済","未入力"),"")</f>
        <v>#N/A</v>
      </c>
      <c r="AQ60" s="538" t="str">
        <f aca="false">"キャリアパス要件Ⅰ・Ⅱ_"&amp;AN60</f>
        <v>キャリアパス要件Ⅰ・Ⅱ_</v>
      </c>
      <c r="AR60" s="239" t="str">
        <f aca="false">IF(AND(N60&lt;&gt;"", AE60=""), "未入力", "入力済")</f>
        <v>入力済</v>
      </c>
      <c r="AS60" s="537" t="e">
        <f aca="false">IF(AND(N60&lt;&gt;"", N60&lt;&gt;"処遇改善加算Ⅳ",AN60="加算対象"),"AF列に色付け","")</f>
        <v>#N/A</v>
      </c>
      <c r="AT60" s="239" t="str">
        <f aca="false">IF(AND(N60&lt;&gt;"", N60&lt;&gt;"処遇改善加算Ⅳ",N60&lt;&gt;"処遇改善加算", AF60=""), "未入力", "入力済")</f>
        <v>入力済</v>
      </c>
      <c r="AU60" s="239" t="str">
        <f aca="false">IF(OR(ISNUMBER(SEARCH("処遇改善加算Ⅰ",N60)),ISNUMBER(SEARCH("処遇改善加算Ⅱ",N60))),"対象","")</f>
        <v/>
      </c>
      <c r="AV60" s="239" t="e">
        <f aca="false">IF(AND(AN60="加算対象",N60&lt;&gt;"処遇改善加算Ⅲ",N60&lt;&gt;"処遇改善加算Ⅳ", N60&lt;&gt;"", AU60&lt;&gt;"対象外"), 1,"")</f>
        <v>#N/A</v>
      </c>
      <c r="AW60" s="537" t="e">
        <f aca="false">IF(AND(AV60=1, OR(AG60=0,AG60=""),AN60="加算対象"),"AH列に色付け","")</f>
        <v>#N/A</v>
      </c>
      <c r="AX60" s="537" t="str">
        <f aca="false">IF(AND($AV60=1,$AW60="AH列に色付け",OR($AG60="",$AH60="")),"未入力",IF(AND($AV60=1,$AW60="",$AG60=""),"未入力","入力済"))</f>
        <v>入力済</v>
      </c>
      <c r="AY60" s="239" t="e">
        <f aca="false">IFERROR(VLOOKUP(K60,【参考】数式用!$AR$3:$AS$49, 2, FALSE), "")))</f>
        <v>#N/A</v>
      </c>
      <c r="AZ60" s="537" t="e">
        <f aca="false">IF(AND(AN60="加算対象",OR(N60="処遇改善加算Ⅰイ",N60="処遇改善加算Ⅰロ")),"AI列に色付け","")</f>
        <v>#N/A</v>
      </c>
      <c r="BA60" s="496" t="str">
        <f aca="false">IF(AND(OR(N60="処遇改善加算Ⅰイ",N60="処遇改善加算Ⅰロ"), AI60=""), "未入力","入力済")</f>
        <v>入力済</v>
      </c>
      <c r="BB60" s="239" t="e">
        <f aca="false">IFERROR(VLOOKUP(K60,【参考】数式用!$AX$3:$AY$56, 2, FALSE), "")))</f>
        <v>#N/A</v>
      </c>
      <c r="BC60" s="537" t="e">
        <f aca="false">IF(OR(COUNTIF(AE60:AH60,"*令和８年度特例要件を*")&gt;0,ISNUMBER(SEARCH("処遇改善加算Ⅰロ",N60)),ISNUMBER(SEARCH("処遇改善加算Ⅱロ",N60)),AN60="加算対象外"),"AJ列に色付け","")</f>
        <v>#N/A</v>
      </c>
      <c r="BD60" s="496" t="str">
        <f aca="false">IF(AND(COUNTIF(AE60:AH60,"*令和８年度特例要件を*")&gt;0,AJ60=""), "未入力","入力済")</f>
        <v>入力済</v>
      </c>
      <c r="BE60" s="496" t="e">
        <f aca="false">IF(AH60="*その他*","AJ列色消し",IF(OR(ISNUMBER(SEARCH("処遇改善加算Ⅰロ",N60)),ISNUMBER(SEARCH("処遇改善加算Ⅱロ",N60))),"",IF(AND(BC60="AJ列に色付け",AE60="○",AF60="○",AG60&gt;=1),"AJ列色消し","")))</f>
        <v>#N/A</v>
      </c>
      <c r="BF60" s="496" t="str">
        <f aca="false">IF(AND(N60="処遇改善加算",AE60="○"),"AJ列色消し","")</f>
        <v/>
      </c>
      <c r="BG60" s="496" t="e">
        <f aca="false">IF(OR(TRIM(BC60)="",BE60="AJ列色消し",BF60="AJ列色消し"),"","入力必要")</f>
        <v>#N/A</v>
      </c>
      <c r="BH60" s="496" t="e">
        <f aca="false">IF(AND(BE60="",BG60="入力必要"),IF(AJ60="","未入力","入力済"),"")</f>
        <v>#N/A</v>
      </c>
      <c r="BI60" s="496" t="str">
        <f aca="false">G60</f>
        <v/>
      </c>
      <c r="BM60" s="500" t="e">
        <f aca="false">VLOOKUP(K60,【参考】数式用!$A$2:$O$57,15,FALSE))</f>
        <v>#N/A</v>
      </c>
    </row>
    <row r="61" customFormat="false" ht="109.5" hidden="false" customHeight="true" outlineLevel="0" collapsed="false">
      <c r="A61" s="475" t="n">
        <v>50</v>
      </c>
      <c r="B61" s="476" t="str">
        <f aca="false">IF(基本情報入力シート!B89="","",基本情報入力シート!B89)</f>
        <v/>
      </c>
      <c r="C61" s="476"/>
      <c r="D61" s="476"/>
      <c r="E61" s="476"/>
      <c r="F61" s="476"/>
      <c r="G61" s="477" t="str">
        <f aca="false">IF(基本情報入力シート!L89="", "", 基本情報入力シート!L89)</f>
        <v/>
      </c>
      <c r="H61" s="477" t="str">
        <f aca="false">IF(基本情報入力シート!Q89="", "", 基本情報入力シート!Q89)</f>
        <v/>
      </c>
      <c r="I61" s="477" t="str">
        <f aca="false">IF(基本情報入力シート!V89="", "", 基本情報入力シート!V89)</f>
        <v/>
      </c>
      <c r="J61" s="477" t="str">
        <f aca="false">IF(基本情報入力シート!W89="", "", 基本情報入力シート!W89)</f>
        <v/>
      </c>
      <c r="K61" s="477" t="str">
        <f aca="false">IF(基本情報入力シート!Z89="", "", 基本情報入力シート!Z89)</f>
        <v/>
      </c>
      <c r="L61" s="478" t="str">
        <f aca="false">IF(基本情報入力シート!AF89=0, "",基本情報入力シート!AF89)</f>
        <v/>
      </c>
      <c r="M61" s="479" t="e">
        <f aca="false">IF(AND(基本情報入力シート!AG89="",基本情報入力シート!AG89=""), "", 基本情報入力シート!AG89)</f>
        <v>#N/A</v>
      </c>
      <c r="N61" s="480"/>
      <c r="O61" s="481" t="e">
        <f aca="false">IFERROR(VLOOKUP(K61,【参考】数式用!$A$2:$M$57,MATCH(N61,【参考】数式用!$G$3:$M$3,0)+6,0),"")))</f>
        <v>#N/A</v>
      </c>
      <c r="P61" s="482" t="s">
        <v>179</v>
      </c>
      <c r="Q61" s="483"/>
      <c r="R61" s="484" t="s">
        <v>180</v>
      </c>
      <c r="S61" s="483"/>
      <c r="T61" s="484" t="s">
        <v>268</v>
      </c>
      <c r="U61" s="483"/>
      <c r="V61" s="484" t="s">
        <v>180</v>
      </c>
      <c r="W61" s="483"/>
      <c r="X61" s="484" t="s">
        <v>181</v>
      </c>
      <c r="Y61" s="484" t="s">
        <v>269</v>
      </c>
      <c r="Z61" s="484" t="str">
        <f aca="false">IF(Q61&gt;=1,(U61*12+W61)-(Q61*12+S61)+1,"")</f>
        <v/>
      </c>
      <c r="AA61" s="485" t="s">
        <v>270</v>
      </c>
      <c r="AB61" s="486" t="str">
        <f aca="false">IFERROR(ROUNDDOWN(ROUND(L61*O61,0)*M61,0)*Z61,"")</f>
        <v/>
      </c>
      <c r="AC61" s="487" t="e">
        <f aca="false">IFERROR(ROUNDDOWN(ROUNDDOWN(ROUND(L61*VLOOKUP(K61,【参考】数式用!$A$2:$M$57,MATCH("処遇改善加算Ⅳ",【参考】数式用!$G$3:$M$3,0)+6,0),0)*M61,0)*Z61*0.5,0), "")),0),0),0))</f>
        <v>#N/A</v>
      </c>
      <c r="AD61" s="488"/>
      <c r="AE61" s="489"/>
      <c r="AF61" s="489"/>
      <c r="AG61" s="490"/>
      <c r="AH61" s="491"/>
      <c r="AI61" s="536"/>
      <c r="AJ61" s="492"/>
      <c r="AK61" s="493" t="e">
        <f aca="false">IF(AND(N61&lt;&gt;"", OR(U61&lt;&gt;9,W61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IF(AND(AN61="加算対象外",N61&lt;&gt;"",AE61="―",AJ61="―"),"このサービスについては、キャリアパス要件Ⅰ・Ⅱか令和８年度特例要件のどちらかの要件を満たしている必要があります",""))</f>
        <v>#N/A</v>
      </c>
      <c r="AL61" s="494" t="str">
        <f aca="false">IF(N61="","",IF(OR(AND(COUNTIF(AP61,"未入力")&gt;0,AD61=""),AND(COUNTBLANK(AP61)&gt;0,AE61=""),AND(COUNTIF(AN61:BD61,"AF列に色付け")&gt;0,AF61=""),AND(COUNTIF(AN61:BD61,"AG列に色付け")&gt;0,OR(AG61="",AG61=0)),AND(COUNTIF(AN61:BD61,"AH列に色付け")&gt;0,AH61=""),AND(COUNTIF(AN61:BD61,"AI列に色付け")&gt;0,AI61=""),AND(COUNTIF(AN61:BD61,"AJ列に色付け")&gt;0,AJ61="",NOT(OR(BE61="AJ列色消し",BF61="AJ列色消し")))),"！記入が必要な欄（オレンジ色のセル）に空欄があります。空欄を埋めてください。",""))</f>
        <v/>
      </c>
      <c r="AM61" s="495"/>
      <c r="AN61" s="537" t="e">
        <f aca="false">IFERROR(VLOOKUP(K61,【参考】数式用!$A$2:$N$57,14,FALSE),"")))</f>
        <v>#N/A</v>
      </c>
      <c r="AO61" s="537" t="str">
        <f aca="false">IF(AND(K61&lt;&gt;""),"N列に色付け","")</f>
        <v/>
      </c>
      <c r="AP61" s="538" t="e">
        <f aca="false">IF(AND(AC61&lt;&gt;0,AC61&lt;&gt;"",AN61="加算対象"),IF(AD61="○","入力済","未入力"),"")</f>
        <v>#N/A</v>
      </c>
      <c r="AQ61" s="538" t="str">
        <f aca="false">"キャリアパス要件Ⅰ・Ⅱ_"&amp;AN61</f>
        <v>キャリアパス要件Ⅰ・Ⅱ_</v>
      </c>
      <c r="AR61" s="239" t="str">
        <f aca="false">IF(AND(N61&lt;&gt;"", AE61=""), "未入力", "入力済")</f>
        <v>入力済</v>
      </c>
      <c r="AS61" s="537" t="e">
        <f aca="false">IF(AND(N61&lt;&gt;"", N61&lt;&gt;"処遇改善加算Ⅳ",AN61="加算対象"),"AF列に色付け","")</f>
        <v>#N/A</v>
      </c>
      <c r="AT61" s="239" t="str">
        <f aca="false">IF(AND(N61&lt;&gt;"", N61&lt;&gt;"処遇改善加算Ⅳ",N61&lt;&gt;"処遇改善加算", AF61=""), "未入力", "入力済")</f>
        <v>入力済</v>
      </c>
      <c r="AU61" s="239" t="str">
        <f aca="false">IF(OR(ISNUMBER(SEARCH("処遇改善加算Ⅰ",N61)),ISNUMBER(SEARCH("処遇改善加算Ⅱ",N61))),"対象","")</f>
        <v/>
      </c>
      <c r="AV61" s="239" t="e">
        <f aca="false">IF(AND(AN61="加算対象",N61&lt;&gt;"処遇改善加算Ⅲ",N61&lt;&gt;"処遇改善加算Ⅳ", N61&lt;&gt;"", AU61&lt;&gt;"対象外"), 1,"")</f>
        <v>#N/A</v>
      </c>
      <c r="AW61" s="537" t="e">
        <f aca="false">IF(AND(AV61=1, OR(AG61=0,AG61=""),AN61="加算対象"),"AH列に色付け","")</f>
        <v>#N/A</v>
      </c>
      <c r="AX61" s="537" t="str">
        <f aca="false">IF(AND($AV61=1,$AW61="AH列に色付け",OR($AG61="",$AH61="")),"未入力",IF(AND($AV61=1,$AW61="",$AG61=""),"未入力","入力済"))</f>
        <v>入力済</v>
      </c>
      <c r="AY61" s="239" t="e">
        <f aca="false">IFERROR(VLOOKUP(K61,【参考】数式用!$AR$3:$AS$49, 2, FALSE), "")))</f>
        <v>#N/A</v>
      </c>
      <c r="AZ61" s="537" t="e">
        <f aca="false">IF(AND(AN61="加算対象",OR(N61="処遇改善加算Ⅰイ",N61="処遇改善加算Ⅰロ")),"AI列に色付け","")</f>
        <v>#N/A</v>
      </c>
      <c r="BA61" s="496" t="str">
        <f aca="false">IF(AND(OR(N61="処遇改善加算Ⅰイ",N61="処遇改善加算Ⅰロ"), AI61=""), "未入力","入力済")</f>
        <v>入力済</v>
      </c>
      <c r="BB61" s="239" t="e">
        <f aca="false">IFERROR(VLOOKUP(K61,【参考】数式用!$AX$3:$AY$56, 2, FALSE), "")))</f>
        <v>#N/A</v>
      </c>
      <c r="BC61" s="537" t="e">
        <f aca="false">IF(OR(COUNTIF(AE61:AH61,"*令和８年度特例要件を*")&gt;0,ISNUMBER(SEARCH("処遇改善加算Ⅰロ",N61)),ISNUMBER(SEARCH("処遇改善加算Ⅱロ",N61)),AN61="加算対象外"),"AJ列に色付け","")</f>
        <v>#N/A</v>
      </c>
      <c r="BD61" s="496" t="str">
        <f aca="false">IF(AND(COUNTIF(AE61:AH61,"*令和８年度特例要件を*")&gt;0,AJ61=""), "未入力","入力済")</f>
        <v>入力済</v>
      </c>
      <c r="BE61" s="496" t="e">
        <f aca="false">IF(AH61="*その他*","AJ列色消し",IF(OR(ISNUMBER(SEARCH("処遇改善加算Ⅰロ",N61)),ISNUMBER(SEARCH("処遇改善加算Ⅱロ",N61))),"",IF(AND(BC61="AJ列に色付け",AE61="○",AF61="○",AG61&gt;=1),"AJ列色消し","")))</f>
        <v>#N/A</v>
      </c>
      <c r="BF61" s="496" t="str">
        <f aca="false">IF(AND(N61="処遇改善加算",AE61="○"),"AJ列色消し","")</f>
        <v/>
      </c>
      <c r="BG61" s="496" t="e">
        <f aca="false">IF(OR(TRIM(BC61)="",BE61="AJ列色消し",BF61="AJ列色消し"),"","入力必要")</f>
        <v>#N/A</v>
      </c>
      <c r="BH61" s="496" t="e">
        <f aca="false">IF(AND(BE61="",BG61="入力必要"),IF(AJ61="","未入力","入力済"),"")</f>
        <v>#N/A</v>
      </c>
      <c r="BI61" s="496" t="str">
        <f aca="false">G61</f>
        <v/>
      </c>
      <c r="BM61" s="500" t="e">
        <f aca="false">VLOOKUP(K61,【参考】数式用!$A$2:$O$57,15,FALSE))</f>
        <v>#N/A</v>
      </c>
    </row>
    <row r="62" customFormat="false" ht="109.5" hidden="false" customHeight="true" outlineLevel="0" collapsed="false">
      <c r="A62" s="475" t="n">
        <v>51</v>
      </c>
      <c r="B62" s="476" t="str">
        <f aca="false">IF(基本情報入力シート!B90="","",基本情報入力シート!B90)</f>
        <v/>
      </c>
      <c r="C62" s="476"/>
      <c r="D62" s="476"/>
      <c r="E62" s="476"/>
      <c r="F62" s="476"/>
      <c r="G62" s="477" t="str">
        <f aca="false">IF(基本情報入力シート!L90="", "", 基本情報入力シート!L90)</f>
        <v/>
      </c>
      <c r="H62" s="477" t="str">
        <f aca="false">IF(基本情報入力シート!Q90="", "", 基本情報入力シート!Q90)</f>
        <v/>
      </c>
      <c r="I62" s="477" t="str">
        <f aca="false">IF(基本情報入力シート!V90="", "", 基本情報入力シート!V90)</f>
        <v/>
      </c>
      <c r="J62" s="477" t="str">
        <f aca="false">IF(基本情報入力シート!W90="", "", 基本情報入力シート!W90)</f>
        <v/>
      </c>
      <c r="K62" s="477" t="str">
        <f aca="false">IF(基本情報入力シート!Z90="", "", 基本情報入力シート!Z90)</f>
        <v/>
      </c>
      <c r="L62" s="478" t="str">
        <f aca="false">IF(基本情報入力シート!AF90=0, "",基本情報入力シート!AF90)</f>
        <v/>
      </c>
      <c r="M62" s="479" t="e">
        <f aca="false">IF(AND(基本情報入力シート!AG90="",基本情報入力シート!AG90=""), "", 基本情報入力シート!AG90)</f>
        <v>#N/A</v>
      </c>
      <c r="N62" s="480"/>
      <c r="O62" s="481" t="e">
        <f aca="false">IFERROR(VLOOKUP(K62,【参考】数式用!$A$2:$M$57,MATCH(N62,【参考】数式用!$G$3:$M$3,0)+6,0),"")))</f>
        <v>#N/A</v>
      </c>
      <c r="P62" s="482" t="s">
        <v>179</v>
      </c>
      <c r="Q62" s="483"/>
      <c r="R62" s="484" t="s">
        <v>180</v>
      </c>
      <c r="S62" s="483"/>
      <c r="T62" s="484" t="s">
        <v>268</v>
      </c>
      <c r="U62" s="483"/>
      <c r="V62" s="484" t="s">
        <v>180</v>
      </c>
      <c r="W62" s="483"/>
      <c r="X62" s="484" t="s">
        <v>181</v>
      </c>
      <c r="Y62" s="484" t="s">
        <v>269</v>
      </c>
      <c r="Z62" s="484" t="str">
        <f aca="false">IF(Q62&gt;=1,(U62*12+W62)-(Q62*12+S62)+1,"")</f>
        <v/>
      </c>
      <c r="AA62" s="485" t="s">
        <v>270</v>
      </c>
      <c r="AB62" s="486" t="str">
        <f aca="false">IFERROR(ROUNDDOWN(ROUND(L62*O62,0)*M62,0)*Z62,"")</f>
        <v/>
      </c>
      <c r="AC62" s="487" t="e">
        <f aca="false">IFERROR(ROUNDDOWN(ROUNDDOWN(ROUND(L62*VLOOKUP(K62,【参考】数式用!$A$2:$M$57,MATCH("処遇改善加算Ⅳ",【参考】数式用!$G$3:$M$3,0)+6,0),0)*M62,0)*Z62*0.5,0), "")),0),0),0))</f>
        <v>#N/A</v>
      </c>
      <c r="AD62" s="488"/>
      <c r="AE62" s="489"/>
      <c r="AF62" s="489"/>
      <c r="AG62" s="490"/>
      <c r="AH62" s="491"/>
      <c r="AI62" s="536"/>
      <c r="AJ62" s="492"/>
      <c r="AK62" s="493" t="e">
        <f aca="false">IF(AND(N62&lt;&gt;"", OR(U62&lt;&gt;9,W62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IF(AND(AN62="加算対象外",N62&lt;&gt;"",AE62="―",AJ62="―"),"このサービスについては、キャリアパス要件Ⅰ・Ⅱか令和８年度特例要件のどちらかの要件を満たしている必要があります",""))</f>
        <v>#N/A</v>
      </c>
      <c r="AL62" s="494" t="str">
        <f aca="false">IF(N62="","",IF(OR(AND(COUNTIF(AP62,"未入力")&gt;0,AD62=""),AND(COUNTBLANK(AP62)&gt;0,AE62=""),AND(COUNTIF(AN62:BD62,"AF列に色付け")&gt;0,AF62=""),AND(COUNTIF(AN62:BD62,"AG列に色付け")&gt;0,OR(AG62="",AG62=0)),AND(COUNTIF(AN62:BD62,"AH列に色付け")&gt;0,AH62=""),AND(COUNTIF(AN62:BD62,"AI列に色付け")&gt;0,AI62=""),AND(COUNTIF(AN62:BD62,"AJ列に色付け")&gt;0,AJ62="",NOT(OR(BE62="AJ列色消し",BF62="AJ列色消し")))),"！記入が必要な欄（オレンジ色のセル）に空欄があります。空欄を埋めてください。",""))</f>
        <v/>
      </c>
      <c r="AM62" s="495"/>
      <c r="AN62" s="537" t="e">
        <f aca="false">IFERROR(VLOOKUP(K62,【参考】数式用!$A$2:$N$57,14,FALSE),"")))</f>
        <v>#N/A</v>
      </c>
      <c r="AO62" s="537" t="str">
        <f aca="false">IF(AND(K62&lt;&gt;""),"N列に色付け","")</f>
        <v/>
      </c>
      <c r="AP62" s="538" t="e">
        <f aca="false">IF(AND(AC62&lt;&gt;0,AC62&lt;&gt;"",AN62="加算対象"),IF(AD62="○","入力済","未入力"),"")</f>
        <v>#N/A</v>
      </c>
      <c r="AQ62" s="538" t="str">
        <f aca="false">"キャリアパス要件Ⅰ・Ⅱ_"&amp;AN62</f>
        <v>キャリアパス要件Ⅰ・Ⅱ_</v>
      </c>
      <c r="AR62" s="239" t="str">
        <f aca="false">IF(AND(N62&lt;&gt;"", AE62=""), "未入力", "入力済")</f>
        <v>入力済</v>
      </c>
      <c r="AS62" s="537" t="e">
        <f aca="false">IF(AND(N62&lt;&gt;"", N62&lt;&gt;"処遇改善加算Ⅳ",AN62="加算対象"),"AF列に色付け","")</f>
        <v>#N/A</v>
      </c>
      <c r="AT62" s="239" t="str">
        <f aca="false">IF(AND(N62&lt;&gt;"", N62&lt;&gt;"処遇改善加算Ⅳ",N62&lt;&gt;"処遇改善加算", AF62=""), "未入力", "入力済")</f>
        <v>入力済</v>
      </c>
      <c r="AU62" s="239" t="str">
        <f aca="false">IF(OR(ISNUMBER(SEARCH("処遇改善加算Ⅰ",N62)),ISNUMBER(SEARCH("処遇改善加算Ⅱ",N62))),"対象","")</f>
        <v/>
      </c>
      <c r="AV62" s="239" t="e">
        <f aca="false">IF(AND(AN62="加算対象",N62&lt;&gt;"処遇改善加算Ⅲ",N62&lt;&gt;"処遇改善加算Ⅳ", N62&lt;&gt;"", AU62&lt;&gt;"対象外"), 1,"")</f>
        <v>#N/A</v>
      </c>
      <c r="AW62" s="537" t="e">
        <f aca="false">IF(AND(AV62=1, OR(AG62=0,AG62=""),AN62="加算対象"),"AH列に色付け","")</f>
        <v>#N/A</v>
      </c>
      <c r="AX62" s="537" t="str">
        <f aca="false">IF(AND($AV62=1,$AW62="AH列に色付け",OR($AG62="",$AH62="")),"未入力",IF(AND($AV62=1,$AW62="",$AG62=""),"未入力","入力済"))</f>
        <v>入力済</v>
      </c>
      <c r="AY62" s="239" t="e">
        <f aca="false">IFERROR(VLOOKUP(K62,【参考】数式用!$AR$3:$AS$49, 2, FALSE), "")))</f>
        <v>#N/A</v>
      </c>
      <c r="AZ62" s="537" t="e">
        <f aca="false">IF(AND(AN62="加算対象",OR(N62="処遇改善加算Ⅰイ",N62="処遇改善加算Ⅰロ")),"AI列に色付け","")</f>
        <v>#N/A</v>
      </c>
      <c r="BA62" s="496" t="str">
        <f aca="false">IF(AND(OR(N62="処遇改善加算Ⅰイ",N62="処遇改善加算Ⅰロ"), AI62=""), "未入力","入力済")</f>
        <v>入力済</v>
      </c>
      <c r="BB62" s="239" t="e">
        <f aca="false">IFERROR(VLOOKUP(K62,【参考】数式用!$AX$3:$AY$56, 2, FALSE), "")))</f>
        <v>#N/A</v>
      </c>
      <c r="BC62" s="537" t="e">
        <f aca="false">IF(OR(COUNTIF(AE62:AH62,"*令和８年度特例要件を*")&gt;0,ISNUMBER(SEARCH("処遇改善加算Ⅰロ",N62)),ISNUMBER(SEARCH("処遇改善加算Ⅱロ",N62)),AN62="加算対象外"),"AJ列に色付け","")</f>
        <v>#N/A</v>
      </c>
      <c r="BD62" s="496" t="str">
        <f aca="false">IF(AND(COUNTIF(AE62:AH62,"*令和８年度特例要件を*")&gt;0,AJ62=""), "未入力","入力済")</f>
        <v>入力済</v>
      </c>
      <c r="BE62" s="496" t="e">
        <f aca="false">IF(AH62="*その他*","AJ列色消し",IF(OR(ISNUMBER(SEARCH("処遇改善加算Ⅰロ",N62)),ISNUMBER(SEARCH("処遇改善加算Ⅱロ",N62))),"",IF(AND(BC62="AJ列に色付け",AE62="○",AF62="○",AG62&gt;=1),"AJ列色消し","")))</f>
        <v>#N/A</v>
      </c>
      <c r="BF62" s="496" t="str">
        <f aca="false">IF(AND(N62="処遇改善加算",AE62="○"),"AJ列色消し","")</f>
        <v/>
      </c>
      <c r="BG62" s="496" t="e">
        <f aca="false">IF(OR(TRIM(BC62)="",BE62="AJ列色消し",BF62="AJ列色消し"),"","入力必要")</f>
        <v>#N/A</v>
      </c>
      <c r="BH62" s="496" t="e">
        <f aca="false">IF(AND(BE62="",BG62="入力必要"),IF(AJ62="","未入力","入力済"),"")</f>
        <v>#N/A</v>
      </c>
      <c r="BI62" s="496" t="str">
        <f aca="false">G62</f>
        <v/>
      </c>
      <c r="BM62" s="500" t="e">
        <f aca="false">VLOOKUP(K62,【参考】数式用!$A$2:$O$57,15,FALSE))</f>
        <v>#N/A</v>
      </c>
    </row>
    <row r="63" customFormat="false" ht="109.5" hidden="false" customHeight="true" outlineLevel="0" collapsed="false">
      <c r="A63" s="475" t="n">
        <v>52</v>
      </c>
      <c r="B63" s="476" t="str">
        <f aca="false">IF(基本情報入力シート!B91="","",基本情報入力シート!B91)</f>
        <v/>
      </c>
      <c r="C63" s="476"/>
      <c r="D63" s="476"/>
      <c r="E63" s="476"/>
      <c r="F63" s="476"/>
      <c r="G63" s="477" t="str">
        <f aca="false">IF(基本情報入力シート!L91="", "", 基本情報入力シート!L91)</f>
        <v/>
      </c>
      <c r="H63" s="477" t="str">
        <f aca="false">IF(基本情報入力シート!Q91="", "", 基本情報入力シート!Q91)</f>
        <v/>
      </c>
      <c r="I63" s="477" t="str">
        <f aca="false">IF(基本情報入力シート!V91="", "", 基本情報入力シート!V91)</f>
        <v/>
      </c>
      <c r="J63" s="477" t="str">
        <f aca="false">IF(基本情報入力シート!W91="", "", 基本情報入力シート!W91)</f>
        <v/>
      </c>
      <c r="K63" s="477" t="str">
        <f aca="false">IF(基本情報入力シート!Z91="", "", 基本情報入力シート!Z91)</f>
        <v/>
      </c>
      <c r="L63" s="478" t="str">
        <f aca="false">IF(基本情報入力シート!AF91=0, "",基本情報入力シート!AF91)</f>
        <v/>
      </c>
      <c r="M63" s="479" t="e">
        <f aca="false">IF(AND(基本情報入力シート!AG91="",基本情報入力シート!AG91=""), "", 基本情報入力シート!AG91)</f>
        <v>#N/A</v>
      </c>
      <c r="N63" s="480"/>
      <c r="O63" s="481" t="e">
        <f aca="false">IFERROR(VLOOKUP(K63,【参考】数式用!$A$2:$M$57,MATCH(N63,【参考】数式用!$G$3:$M$3,0)+6,0),"")))</f>
        <v>#N/A</v>
      </c>
      <c r="P63" s="482" t="s">
        <v>179</v>
      </c>
      <c r="Q63" s="483"/>
      <c r="R63" s="484" t="s">
        <v>180</v>
      </c>
      <c r="S63" s="483"/>
      <c r="T63" s="484" t="s">
        <v>268</v>
      </c>
      <c r="U63" s="483"/>
      <c r="V63" s="484" t="s">
        <v>180</v>
      </c>
      <c r="W63" s="483"/>
      <c r="X63" s="484" t="s">
        <v>181</v>
      </c>
      <c r="Y63" s="484" t="s">
        <v>269</v>
      </c>
      <c r="Z63" s="484" t="str">
        <f aca="false">IF(Q63&gt;=1,(U63*12+W63)-(Q63*12+S63)+1,"")</f>
        <v/>
      </c>
      <c r="AA63" s="485" t="s">
        <v>270</v>
      </c>
      <c r="AB63" s="486" t="str">
        <f aca="false">IFERROR(ROUNDDOWN(ROUND(L63*O63,0)*M63,0)*Z63,"")</f>
        <v/>
      </c>
      <c r="AC63" s="487" t="e">
        <f aca="false">IFERROR(ROUNDDOWN(ROUNDDOWN(ROUND(L63*VLOOKUP(K63,【参考】数式用!$A$2:$M$57,MATCH("処遇改善加算Ⅳ",【参考】数式用!$G$3:$M$3,0)+6,0),0)*M63,0)*Z63*0.5,0), "")),0),0),0))</f>
        <v>#N/A</v>
      </c>
      <c r="AD63" s="488"/>
      <c r="AE63" s="489"/>
      <c r="AF63" s="489"/>
      <c r="AG63" s="490"/>
      <c r="AH63" s="491"/>
      <c r="AI63" s="536"/>
      <c r="AJ63" s="492"/>
      <c r="AK63" s="493" t="e">
        <f aca="false">IF(AND(N63&lt;&gt;"", OR(U63&lt;&gt;9,W63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IF(AND(AN63="加算対象外",N63&lt;&gt;"",AE63="―",AJ63="―"),"このサービスについては、キャリアパス要件Ⅰ・Ⅱか令和８年度特例要件のどちらかの要件を満たしている必要があります",""))</f>
        <v>#N/A</v>
      </c>
      <c r="AL63" s="494" t="str">
        <f aca="false">IF(N63="","",IF(OR(AND(COUNTIF(AP63,"未入力")&gt;0,AD63=""),AND(COUNTBLANK(AP63)&gt;0,AE63=""),AND(COUNTIF(AN63:BD63,"AF列に色付け")&gt;0,AF63=""),AND(COUNTIF(AN63:BD63,"AG列に色付け")&gt;0,OR(AG63="",AG63=0)),AND(COUNTIF(AN63:BD63,"AH列に色付け")&gt;0,AH63=""),AND(COUNTIF(AN63:BD63,"AI列に色付け")&gt;0,AI63=""),AND(COUNTIF(AN63:BD63,"AJ列に色付け")&gt;0,AJ63="",NOT(OR(BE63="AJ列色消し",BF63="AJ列色消し")))),"！記入が必要な欄（オレンジ色のセル）に空欄があります。空欄を埋めてください。",""))</f>
        <v/>
      </c>
      <c r="AM63" s="495"/>
      <c r="AN63" s="537" t="e">
        <f aca="false">IFERROR(VLOOKUP(K63,【参考】数式用!$A$2:$N$57,14,FALSE),"")))</f>
        <v>#N/A</v>
      </c>
      <c r="AO63" s="537" t="str">
        <f aca="false">IF(AND(K63&lt;&gt;""),"N列に色付け","")</f>
        <v/>
      </c>
      <c r="AP63" s="538" t="e">
        <f aca="false">IF(AND(AC63&lt;&gt;0,AC63&lt;&gt;"",AN63="加算対象"),IF(AD63="○","入力済","未入力"),"")</f>
        <v>#N/A</v>
      </c>
      <c r="AQ63" s="538" t="str">
        <f aca="false">"キャリアパス要件Ⅰ・Ⅱ_"&amp;AN63</f>
        <v>キャリアパス要件Ⅰ・Ⅱ_</v>
      </c>
      <c r="AR63" s="239" t="str">
        <f aca="false">IF(AND(N63&lt;&gt;"", AE63=""), "未入力", "入力済")</f>
        <v>入力済</v>
      </c>
      <c r="AS63" s="537" t="e">
        <f aca="false">IF(AND(N63&lt;&gt;"", N63&lt;&gt;"処遇改善加算Ⅳ",AN63="加算対象"),"AF列に色付け","")</f>
        <v>#N/A</v>
      </c>
      <c r="AT63" s="239" t="str">
        <f aca="false">IF(AND(N63&lt;&gt;"", N63&lt;&gt;"処遇改善加算Ⅳ",N63&lt;&gt;"処遇改善加算", AF63=""), "未入力", "入力済")</f>
        <v>入力済</v>
      </c>
      <c r="AU63" s="239" t="str">
        <f aca="false">IF(OR(ISNUMBER(SEARCH("処遇改善加算Ⅰ",N63)),ISNUMBER(SEARCH("処遇改善加算Ⅱ",N63))),"対象","")</f>
        <v/>
      </c>
      <c r="AV63" s="239" t="e">
        <f aca="false">IF(AND(AN63="加算対象",N63&lt;&gt;"処遇改善加算Ⅲ",N63&lt;&gt;"処遇改善加算Ⅳ", N63&lt;&gt;"", AU63&lt;&gt;"対象外"), 1,"")</f>
        <v>#N/A</v>
      </c>
      <c r="AW63" s="537" t="e">
        <f aca="false">IF(AND(AV63=1, OR(AG63=0,AG63=""),AN63="加算対象"),"AH列に色付け","")</f>
        <v>#N/A</v>
      </c>
      <c r="AX63" s="537" t="str">
        <f aca="false">IF(AND($AV63=1,$AW63="AH列に色付け",OR($AG63="",$AH63="")),"未入力",IF(AND($AV63=1,$AW63="",$AG63=""),"未入力","入力済"))</f>
        <v>入力済</v>
      </c>
      <c r="AY63" s="239" t="e">
        <f aca="false">IFERROR(VLOOKUP(K63,【参考】数式用!$AR$3:$AS$49, 2, FALSE), "")))</f>
        <v>#N/A</v>
      </c>
      <c r="AZ63" s="537" t="e">
        <f aca="false">IF(AND(AN63="加算対象",OR(N63="処遇改善加算Ⅰイ",N63="処遇改善加算Ⅰロ")),"AI列に色付け","")</f>
        <v>#N/A</v>
      </c>
      <c r="BA63" s="496" t="str">
        <f aca="false">IF(AND(OR(N63="処遇改善加算Ⅰイ",N63="処遇改善加算Ⅰロ"), AI63=""), "未入力","入力済")</f>
        <v>入力済</v>
      </c>
      <c r="BB63" s="239" t="e">
        <f aca="false">IFERROR(VLOOKUP(K63,【参考】数式用!$AX$3:$AY$56, 2, FALSE), "")))</f>
        <v>#N/A</v>
      </c>
      <c r="BC63" s="537" t="e">
        <f aca="false">IF(OR(COUNTIF(AE63:AH63,"*令和８年度特例要件を*")&gt;0,ISNUMBER(SEARCH("処遇改善加算Ⅰロ",N63)),ISNUMBER(SEARCH("処遇改善加算Ⅱロ",N63)),AN63="加算対象外"),"AJ列に色付け","")</f>
        <v>#N/A</v>
      </c>
      <c r="BD63" s="496" t="str">
        <f aca="false">IF(AND(COUNTIF(AE63:AH63,"*令和８年度特例要件を*")&gt;0,AJ63=""), "未入力","入力済")</f>
        <v>入力済</v>
      </c>
      <c r="BE63" s="496" t="e">
        <f aca="false">IF(AH63="*その他*","AJ列色消し",IF(OR(ISNUMBER(SEARCH("処遇改善加算Ⅰロ",N63)),ISNUMBER(SEARCH("処遇改善加算Ⅱロ",N63))),"",IF(AND(BC63="AJ列に色付け",AE63="○",AF63="○",AG63&gt;=1),"AJ列色消し","")))</f>
        <v>#N/A</v>
      </c>
      <c r="BF63" s="496" t="str">
        <f aca="false">IF(AND(N63="処遇改善加算",AE63="○"),"AJ列色消し","")</f>
        <v/>
      </c>
      <c r="BG63" s="496" t="e">
        <f aca="false">IF(OR(TRIM(BC63)="",BE63="AJ列色消し",BF63="AJ列色消し"),"","入力必要")</f>
        <v>#N/A</v>
      </c>
      <c r="BH63" s="496" t="e">
        <f aca="false">IF(AND(BE63="",BG63="入力必要"),IF(AJ63="","未入力","入力済"),"")</f>
        <v>#N/A</v>
      </c>
      <c r="BI63" s="496" t="str">
        <f aca="false">G63</f>
        <v/>
      </c>
      <c r="BM63" s="500" t="e">
        <f aca="false">VLOOKUP(K63,【参考】数式用!$A$2:$O$57,15,FALSE))</f>
        <v>#N/A</v>
      </c>
    </row>
    <row r="64" customFormat="false" ht="109.5" hidden="false" customHeight="true" outlineLevel="0" collapsed="false">
      <c r="A64" s="475" t="n">
        <v>53</v>
      </c>
      <c r="B64" s="476" t="str">
        <f aca="false">IF(基本情報入力シート!B92="","",基本情報入力シート!B92)</f>
        <v/>
      </c>
      <c r="C64" s="476"/>
      <c r="D64" s="476"/>
      <c r="E64" s="476"/>
      <c r="F64" s="476"/>
      <c r="G64" s="477" t="str">
        <f aca="false">IF(基本情報入力シート!L92="", "", 基本情報入力シート!L92)</f>
        <v/>
      </c>
      <c r="H64" s="477" t="str">
        <f aca="false">IF(基本情報入力シート!Q92="", "", 基本情報入力シート!Q92)</f>
        <v/>
      </c>
      <c r="I64" s="477" t="str">
        <f aca="false">IF(基本情報入力シート!V92="", "", 基本情報入力シート!V92)</f>
        <v/>
      </c>
      <c r="J64" s="477" t="str">
        <f aca="false">IF(基本情報入力シート!W92="", "", 基本情報入力シート!W92)</f>
        <v/>
      </c>
      <c r="K64" s="477" t="str">
        <f aca="false">IF(基本情報入力シート!Z92="", "", 基本情報入力シート!Z92)</f>
        <v/>
      </c>
      <c r="L64" s="478" t="str">
        <f aca="false">IF(基本情報入力シート!AF92=0, "",基本情報入力シート!AF92)</f>
        <v/>
      </c>
      <c r="M64" s="479" t="e">
        <f aca="false">IF(AND(基本情報入力シート!AG92="",基本情報入力シート!AG92=""), "", 基本情報入力シート!AG92)</f>
        <v>#N/A</v>
      </c>
      <c r="N64" s="480"/>
      <c r="O64" s="481" t="e">
        <f aca="false">IFERROR(VLOOKUP(K64,【参考】数式用!$A$2:$M$57,MATCH(N64,【参考】数式用!$G$3:$M$3,0)+6,0),"")))</f>
        <v>#N/A</v>
      </c>
      <c r="P64" s="482" t="s">
        <v>179</v>
      </c>
      <c r="Q64" s="483"/>
      <c r="R64" s="484" t="s">
        <v>180</v>
      </c>
      <c r="S64" s="483"/>
      <c r="T64" s="484" t="s">
        <v>268</v>
      </c>
      <c r="U64" s="483"/>
      <c r="V64" s="484" t="s">
        <v>180</v>
      </c>
      <c r="W64" s="483"/>
      <c r="X64" s="484" t="s">
        <v>181</v>
      </c>
      <c r="Y64" s="484" t="s">
        <v>269</v>
      </c>
      <c r="Z64" s="484" t="str">
        <f aca="false">IF(Q64&gt;=1,(U64*12+W64)-(Q64*12+S64)+1,"")</f>
        <v/>
      </c>
      <c r="AA64" s="485" t="s">
        <v>270</v>
      </c>
      <c r="AB64" s="486" t="str">
        <f aca="false">IFERROR(ROUNDDOWN(ROUND(L64*O64,0)*M64,0)*Z64,"")</f>
        <v/>
      </c>
      <c r="AC64" s="487" t="e">
        <f aca="false">IFERROR(ROUNDDOWN(ROUNDDOWN(ROUND(L64*VLOOKUP(K64,【参考】数式用!$A$2:$M$57,MATCH("処遇改善加算Ⅳ",【参考】数式用!$G$3:$M$3,0)+6,0),0)*M64,0)*Z64*0.5,0), "")),0),0),0))</f>
        <v>#N/A</v>
      </c>
      <c r="AD64" s="488"/>
      <c r="AE64" s="489"/>
      <c r="AF64" s="489"/>
      <c r="AG64" s="490"/>
      <c r="AH64" s="491"/>
      <c r="AI64" s="536"/>
      <c r="AJ64" s="492"/>
      <c r="AK64" s="493" t="e">
        <f aca="false">IF(AND(N64&lt;&gt;"", OR(U64&lt;&gt;9,W64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IF(AND(AN64="加算対象外",N64&lt;&gt;"",AE64="―",AJ64="―"),"このサービスについては、キャリアパス要件Ⅰ・Ⅱか令和８年度特例要件のどちらかの要件を満たしている必要があります",""))</f>
        <v>#N/A</v>
      </c>
      <c r="AL64" s="494" t="str">
        <f aca="false">IF(N64="","",IF(OR(AND(COUNTIF(AP64,"未入力")&gt;0,AD64=""),AND(COUNTBLANK(AP64)&gt;0,AE64=""),AND(COUNTIF(AN64:BD64,"AF列に色付け")&gt;0,AF64=""),AND(COUNTIF(AN64:BD64,"AG列に色付け")&gt;0,OR(AG64="",AG64=0)),AND(COUNTIF(AN64:BD64,"AH列に色付け")&gt;0,AH64=""),AND(COUNTIF(AN64:BD64,"AI列に色付け")&gt;0,AI64=""),AND(COUNTIF(AN64:BD64,"AJ列に色付け")&gt;0,AJ64="",NOT(OR(BE64="AJ列色消し",BF64="AJ列色消し")))),"！記入が必要な欄（オレンジ色のセル）に空欄があります。空欄を埋めてください。",""))</f>
        <v/>
      </c>
      <c r="AM64" s="495"/>
      <c r="AN64" s="537" t="e">
        <f aca="false">IFERROR(VLOOKUP(K64,【参考】数式用!$A$2:$N$57,14,FALSE),"")))</f>
        <v>#N/A</v>
      </c>
      <c r="AO64" s="537" t="str">
        <f aca="false">IF(AND(K64&lt;&gt;""),"N列に色付け","")</f>
        <v/>
      </c>
      <c r="AP64" s="538" t="e">
        <f aca="false">IF(AND(AC64&lt;&gt;0,AC64&lt;&gt;"",AN64="加算対象"),IF(AD64="○","入力済","未入力"),"")</f>
        <v>#N/A</v>
      </c>
      <c r="AQ64" s="538" t="str">
        <f aca="false">"キャリアパス要件Ⅰ・Ⅱ_"&amp;AN64</f>
        <v>キャリアパス要件Ⅰ・Ⅱ_</v>
      </c>
      <c r="AR64" s="239" t="str">
        <f aca="false">IF(AND(N64&lt;&gt;"", AE64=""), "未入力", "入力済")</f>
        <v>入力済</v>
      </c>
      <c r="AS64" s="537" t="e">
        <f aca="false">IF(AND(N64&lt;&gt;"", N64&lt;&gt;"処遇改善加算Ⅳ",AN64="加算対象"),"AF列に色付け","")</f>
        <v>#N/A</v>
      </c>
      <c r="AT64" s="239" t="str">
        <f aca="false">IF(AND(N64&lt;&gt;"", N64&lt;&gt;"処遇改善加算Ⅳ",N64&lt;&gt;"処遇改善加算", AF64=""), "未入力", "入力済")</f>
        <v>入力済</v>
      </c>
      <c r="AU64" s="239" t="str">
        <f aca="false">IF(OR(ISNUMBER(SEARCH("処遇改善加算Ⅰ",N64)),ISNUMBER(SEARCH("処遇改善加算Ⅱ",N64))),"対象","")</f>
        <v/>
      </c>
      <c r="AV64" s="239" t="e">
        <f aca="false">IF(AND(AN64="加算対象",N64&lt;&gt;"処遇改善加算Ⅲ",N64&lt;&gt;"処遇改善加算Ⅳ", N64&lt;&gt;"", AU64&lt;&gt;"対象外"), 1,"")</f>
        <v>#N/A</v>
      </c>
      <c r="AW64" s="537" t="e">
        <f aca="false">IF(AND(AV64=1, OR(AG64=0,AG64=""),AN64="加算対象"),"AH列に色付け","")</f>
        <v>#N/A</v>
      </c>
      <c r="AX64" s="537" t="str">
        <f aca="false">IF(AND($AV64=1,$AW64="AH列に色付け",OR($AG64="",$AH64="")),"未入力",IF(AND($AV64=1,$AW64="",$AG64=""),"未入力","入力済"))</f>
        <v>入力済</v>
      </c>
      <c r="AY64" s="239" t="e">
        <f aca="false">IFERROR(VLOOKUP(K64,【参考】数式用!$AR$3:$AS$49, 2, FALSE), "")))</f>
        <v>#N/A</v>
      </c>
      <c r="AZ64" s="537" t="e">
        <f aca="false">IF(AND(AN64="加算対象",OR(N64="処遇改善加算Ⅰイ",N64="処遇改善加算Ⅰロ")),"AI列に色付け","")</f>
        <v>#N/A</v>
      </c>
      <c r="BA64" s="496" t="str">
        <f aca="false">IF(AND(OR(N64="処遇改善加算Ⅰイ",N64="処遇改善加算Ⅰロ"), AI64=""), "未入力","入力済")</f>
        <v>入力済</v>
      </c>
      <c r="BB64" s="239" t="e">
        <f aca="false">IFERROR(VLOOKUP(K64,【参考】数式用!$AX$3:$AY$56, 2, FALSE), "")))</f>
        <v>#N/A</v>
      </c>
      <c r="BC64" s="537" t="e">
        <f aca="false">IF(OR(COUNTIF(AE64:AH64,"*令和８年度特例要件を*")&gt;0,ISNUMBER(SEARCH("処遇改善加算Ⅰロ",N64)),ISNUMBER(SEARCH("処遇改善加算Ⅱロ",N64)),AN64="加算対象外"),"AJ列に色付け","")</f>
        <v>#N/A</v>
      </c>
      <c r="BD64" s="496" t="str">
        <f aca="false">IF(AND(COUNTIF(AE64:AH64,"*令和８年度特例要件を*")&gt;0,AJ64=""), "未入力","入力済")</f>
        <v>入力済</v>
      </c>
      <c r="BE64" s="496" t="e">
        <f aca="false">IF(AH64="*その他*","AJ列色消し",IF(OR(ISNUMBER(SEARCH("処遇改善加算Ⅰロ",N64)),ISNUMBER(SEARCH("処遇改善加算Ⅱロ",N64))),"",IF(AND(BC64="AJ列に色付け",AE64="○",AF64="○",AG64&gt;=1),"AJ列色消し","")))</f>
        <v>#N/A</v>
      </c>
      <c r="BF64" s="496" t="str">
        <f aca="false">IF(AND(N64="処遇改善加算",AE64="○"),"AJ列色消し","")</f>
        <v/>
      </c>
      <c r="BG64" s="496" t="e">
        <f aca="false">IF(OR(TRIM(BC64)="",BE64="AJ列色消し",BF64="AJ列色消し"),"","入力必要")</f>
        <v>#N/A</v>
      </c>
      <c r="BH64" s="496" t="e">
        <f aca="false">IF(AND(BE64="",BG64="入力必要"),IF(AJ64="","未入力","入力済"),"")</f>
        <v>#N/A</v>
      </c>
      <c r="BI64" s="496" t="str">
        <f aca="false">G64</f>
        <v/>
      </c>
      <c r="BM64" s="500" t="e">
        <f aca="false">VLOOKUP(K64,【参考】数式用!$A$2:$O$57,15,FALSE))</f>
        <v>#N/A</v>
      </c>
    </row>
    <row r="65" customFormat="false" ht="109.5" hidden="false" customHeight="true" outlineLevel="0" collapsed="false">
      <c r="A65" s="475" t="n">
        <v>54</v>
      </c>
      <c r="B65" s="476" t="str">
        <f aca="false">IF(基本情報入力シート!B93="","",基本情報入力シート!B93)</f>
        <v/>
      </c>
      <c r="C65" s="476"/>
      <c r="D65" s="476"/>
      <c r="E65" s="476"/>
      <c r="F65" s="476"/>
      <c r="G65" s="477" t="str">
        <f aca="false">IF(基本情報入力シート!L93="", "", 基本情報入力シート!L93)</f>
        <v/>
      </c>
      <c r="H65" s="477" t="str">
        <f aca="false">IF(基本情報入力シート!Q93="", "", 基本情報入力シート!Q93)</f>
        <v/>
      </c>
      <c r="I65" s="477" t="str">
        <f aca="false">IF(基本情報入力シート!V93="", "", 基本情報入力シート!V93)</f>
        <v/>
      </c>
      <c r="J65" s="477" t="str">
        <f aca="false">IF(基本情報入力シート!W93="", "", 基本情報入力シート!W93)</f>
        <v/>
      </c>
      <c r="K65" s="477" t="str">
        <f aca="false">IF(基本情報入力シート!Z93="", "", 基本情報入力シート!Z93)</f>
        <v/>
      </c>
      <c r="L65" s="478" t="str">
        <f aca="false">IF(基本情報入力シート!AF93=0, "",基本情報入力シート!AF93)</f>
        <v/>
      </c>
      <c r="M65" s="479" t="e">
        <f aca="false">IF(AND(基本情報入力シート!AG93="",基本情報入力シート!AG93=""), "", 基本情報入力シート!AG93)</f>
        <v>#N/A</v>
      </c>
      <c r="N65" s="480"/>
      <c r="O65" s="481" t="e">
        <f aca="false">IFERROR(VLOOKUP(K65,【参考】数式用!$A$2:$M$57,MATCH(N65,【参考】数式用!$G$3:$M$3,0)+6,0),"")))</f>
        <v>#N/A</v>
      </c>
      <c r="P65" s="482" t="s">
        <v>179</v>
      </c>
      <c r="Q65" s="483"/>
      <c r="R65" s="484" t="s">
        <v>180</v>
      </c>
      <c r="S65" s="483"/>
      <c r="T65" s="484" t="s">
        <v>268</v>
      </c>
      <c r="U65" s="483"/>
      <c r="V65" s="484" t="s">
        <v>180</v>
      </c>
      <c r="W65" s="483"/>
      <c r="X65" s="484" t="s">
        <v>181</v>
      </c>
      <c r="Y65" s="484" t="s">
        <v>269</v>
      </c>
      <c r="Z65" s="484" t="str">
        <f aca="false">IF(Q65&gt;=1,(U65*12+W65)-(Q65*12+S65)+1,"")</f>
        <v/>
      </c>
      <c r="AA65" s="485" t="s">
        <v>270</v>
      </c>
      <c r="AB65" s="486" t="str">
        <f aca="false">IFERROR(ROUNDDOWN(ROUND(L65*O65,0)*M65,0)*Z65,"")</f>
        <v/>
      </c>
      <c r="AC65" s="487" t="e">
        <f aca="false">IFERROR(ROUNDDOWN(ROUNDDOWN(ROUND(L65*VLOOKUP(K65,【参考】数式用!$A$2:$M$57,MATCH("処遇改善加算Ⅳ",【参考】数式用!$G$3:$M$3,0)+6,0),0)*M65,0)*Z65*0.5,0), "")),0),0),0))</f>
        <v>#N/A</v>
      </c>
      <c r="AD65" s="488"/>
      <c r="AE65" s="489"/>
      <c r="AF65" s="489"/>
      <c r="AG65" s="490"/>
      <c r="AH65" s="491"/>
      <c r="AI65" s="536"/>
      <c r="AJ65" s="492"/>
      <c r="AK65" s="493" t="e">
        <f aca="false">IF(AND(N65&lt;&gt;"", OR(U65&lt;&gt;9,W65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IF(AND(AN65="加算対象外",N65&lt;&gt;"",AE65="―",AJ65="―"),"このサービスについては、キャリアパス要件Ⅰ・Ⅱか令和８年度特例要件のどちらかの要件を満たしている必要があります",""))</f>
        <v>#N/A</v>
      </c>
      <c r="AL65" s="494" t="str">
        <f aca="false">IF(N65="","",IF(OR(AND(COUNTIF(AP65,"未入力")&gt;0,AD65=""),AND(COUNTBLANK(AP65)&gt;0,AE65=""),AND(COUNTIF(AN65:BD65,"AF列に色付け")&gt;0,AF65=""),AND(COUNTIF(AN65:BD65,"AG列に色付け")&gt;0,OR(AG65="",AG65=0)),AND(COUNTIF(AN65:BD65,"AH列に色付け")&gt;0,AH65=""),AND(COUNTIF(AN65:BD65,"AI列に色付け")&gt;0,AI65=""),AND(COUNTIF(AN65:BD65,"AJ列に色付け")&gt;0,AJ65="",NOT(OR(BE65="AJ列色消し",BF65="AJ列色消し")))),"！記入が必要な欄（オレンジ色のセル）に空欄があります。空欄を埋めてください。",""))</f>
        <v/>
      </c>
      <c r="AM65" s="495"/>
      <c r="AN65" s="537" t="e">
        <f aca="false">IFERROR(VLOOKUP(K65,【参考】数式用!$A$2:$N$57,14,FALSE),"")))</f>
        <v>#N/A</v>
      </c>
      <c r="AO65" s="537" t="str">
        <f aca="false">IF(AND(K65&lt;&gt;""),"N列に色付け","")</f>
        <v/>
      </c>
      <c r="AP65" s="538" t="e">
        <f aca="false">IF(AND(AC65&lt;&gt;0,AC65&lt;&gt;"",AN65="加算対象"),IF(AD65="○","入力済","未入力"),"")</f>
        <v>#N/A</v>
      </c>
      <c r="AQ65" s="538" t="str">
        <f aca="false">"キャリアパス要件Ⅰ・Ⅱ_"&amp;AN65</f>
        <v>キャリアパス要件Ⅰ・Ⅱ_</v>
      </c>
      <c r="AR65" s="239" t="str">
        <f aca="false">IF(AND(N65&lt;&gt;"", AE65=""), "未入力", "入力済")</f>
        <v>入力済</v>
      </c>
      <c r="AS65" s="537" t="e">
        <f aca="false">IF(AND(N65&lt;&gt;"", N65&lt;&gt;"処遇改善加算Ⅳ",AN65="加算対象"),"AF列に色付け","")</f>
        <v>#N/A</v>
      </c>
      <c r="AT65" s="239" t="str">
        <f aca="false">IF(AND(N65&lt;&gt;"", N65&lt;&gt;"処遇改善加算Ⅳ",N65&lt;&gt;"処遇改善加算", AF65=""), "未入力", "入力済")</f>
        <v>入力済</v>
      </c>
      <c r="AU65" s="239" t="str">
        <f aca="false">IF(OR(ISNUMBER(SEARCH("処遇改善加算Ⅰ",N65)),ISNUMBER(SEARCH("処遇改善加算Ⅱ",N65))),"対象","")</f>
        <v/>
      </c>
      <c r="AV65" s="239" t="e">
        <f aca="false">IF(AND(AN65="加算対象",N65&lt;&gt;"処遇改善加算Ⅲ",N65&lt;&gt;"処遇改善加算Ⅳ", N65&lt;&gt;"", AU65&lt;&gt;"対象外"), 1,"")</f>
        <v>#N/A</v>
      </c>
      <c r="AW65" s="537" t="e">
        <f aca="false">IF(AND(AV65=1, OR(AG65=0,AG65=""),AN65="加算対象"),"AH列に色付け","")</f>
        <v>#N/A</v>
      </c>
      <c r="AX65" s="537" t="str">
        <f aca="false">IF(AND($AV65=1,$AW65="AH列に色付け",OR($AG65="",$AH65="")),"未入力",IF(AND($AV65=1,$AW65="",$AG65=""),"未入力","入力済"))</f>
        <v>入力済</v>
      </c>
      <c r="AY65" s="239" t="e">
        <f aca="false">IFERROR(VLOOKUP(K65,【参考】数式用!$AR$3:$AS$49, 2, FALSE), "")))</f>
        <v>#N/A</v>
      </c>
      <c r="AZ65" s="537" t="e">
        <f aca="false">IF(AND(AN65="加算対象",OR(N65="処遇改善加算Ⅰイ",N65="処遇改善加算Ⅰロ")),"AI列に色付け","")</f>
        <v>#N/A</v>
      </c>
      <c r="BA65" s="496" t="str">
        <f aca="false">IF(AND(OR(N65="処遇改善加算Ⅰイ",N65="処遇改善加算Ⅰロ"), AI65=""), "未入力","入力済")</f>
        <v>入力済</v>
      </c>
      <c r="BB65" s="239" t="e">
        <f aca="false">IFERROR(VLOOKUP(K65,【参考】数式用!$AX$3:$AY$56, 2, FALSE), "")))</f>
        <v>#N/A</v>
      </c>
      <c r="BC65" s="537" t="e">
        <f aca="false">IF(OR(COUNTIF(AE65:AH65,"*令和８年度特例要件を*")&gt;0,ISNUMBER(SEARCH("処遇改善加算Ⅰロ",N65)),ISNUMBER(SEARCH("処遇改善加算Ⅱロ",N65)),AN65="加算対象外"),"AJ列に色付け","")</f>
        <v>#N/A</v>
      </c>
      <c r="BD65" s="496" t="str">
        <f aca="false">IF(AND(COUNTIF(AE65:AH65,"*令和８年度特例要件を*")&gt;0,AJ65=""), "未入力","入力済")</f>
        <v>入力済</v>
      </c>
      <c r="BE65" s="496" t="e">
        <f aca="false">IF(AH65="*その他*","AJ列色消し",IF(OR(ISNUMBER(SEARCH("処遇改善加算Ⅰロ",N65)),ISNUMBER(SEARCH("処遇改善加算Ⅱロ",N65))),"",IF(AND(BC65="AJ列に色付け",AE65="○",AF65="○",AG65&gt;=1),"AJ列色消し","")))</f>
        <v>#N/A</v>
      </c>
      <c r="BF65" s="496" t="str">
        <f aca="false">IF(AND(N65="処遇改善加算",AE65="○"),"AJ列色消し","")</f>
        <v/>
      </c>
      <c r="BG65" s="496" t="e">
        <f aca="false">IF(OR(TRIM(BC65)="",BE65="AJ列色消し",BF65="AJ列色消し"),"","入力必要")</f>
        <v>#N/A</v>
      </c>
      <c r="BH65" s="496" t="e">
        <f aca="false">IF(AND(BE65="",BG65="入力必要"),IF(AJ65="","未入力","入力済"),"")</f>
        <v>#N/A</v>
      </c>
      <c r="BI65" s="496" t="str">
        <f aca="false">G65</f>
        <v/>
      </c>
      <c r="BM65" s="500" t="e">
        <f aca="false">VLOOKUP(K65,【参考】数式用!$A$2:$O$57,15,FALSE))</f>
        <v>#N/A</v>
      </c>
    </row>
    <row r="66" customFormat="false" ht="109.5" hidden="false" customHeight="true" outlineLevel="0" collapsed="false">
      <c r="A66" s="475" t="n">
        <v>55</v>
      </c>
      <c r="B66" s="476" t="str">
        <f aca="false">IF(基本情報入力シート!B94="","",基本情報入力シート!B94)</f>
        <v/>
      </c>
      <c r="C66" s="476"/>
      <c r="D66" s="476"/>
      <c r="E66" s="476"/>
      <c r="F66" s="476"/>
      <c r="G66" s="477" t="str">
        <f aca="false">IF(基本情報入力シート!L94="", "", 基本情報入力シート!L94)</f>
        <v/>
      </c>
      <c r="H66" s="477" t="str">
        <f aca="false">IF(基本情報入力シート!Q94="", "", 基本情報入力シート!Q94)</f>
        <v/>
      </c>
      <c r="I66" s="477" t="str">
        <f aca="false">IF(基本情報入力シート!V94="", "", 基本情報入力シート!V94)</f>
        <v/>
      </c>
      <c r="J66" s="477" t="str">
        <f aca="false">IF(基本情報入力シート!W94="", "", 基本情報入力シート!W94)</f>
        <v/>
      </c>
      <c r="K66" s="477" t="str">
        <f aca="false">IF(基本情報入力シート!Z94="", "", 基本情報入力シート!Z94)</f>
        <v/>
      </c>
      <c r="L66" s="478" t="str">
        <f aca="false">IF(基本情報入力シート!AF94=0, "",基本情報入力シート!AF94)</f>
        <v/>
      </c>
      <c r="M66" s="479" t="e">
        <f aca="false">IF(AND(基本情報入力シート!AG94="",基本情報入力シート!AG94=""), "", 基本情報入力シート!AG94)</f>
        <v>#N/A</v>
      </c>
      <c r="N66" s="480"/>
      <c r="O66" s="481" t="e">
        <f aca="false">IFERROR(VLOOKUP(K66,【参考】数式用!$A$2:$M$57,MATCH(N66,【参考】数式用!$G$3:$M$3,0)+6,0),"")))</f>
        <v>#N/A</v>
      </c>
      <c r="P66" s="482" t="s">
        <v>179</v>
      </c>
      <c r="Q66" s="483"/>
      <c r="R66" s="484" t="s">
        <v>180</v>
      </c>
      <c r="S66" s="483"/>
      <c r="T66" s="484" t="s">
        <v>268</v>
      </c>
      <c r="U66" s="483"/>
      <c r="V66" s="484" t="s">
        <v>180</v>
      </c>
      <c r="W66" s="483"/>
      <c r="X66" s="484" t="s">
        <v>181</v>
      </c>
      <c r="Y66" s="484" t="s">
        <v>269</v>
      </c>
      <c r="Z66" s="484" t="str">
        <f aca="false">IF(Q66&gt;=1,(U66*12+W66)-(Q66*12+S66)+1,"")</f>
        <v/>
      </c>
      <c r="AA66" s="485" t="s">
        <v>270</v>
      </c>
      <c r="AB66" s="486" t="str">
        <f aca="false">IFERROR(ROUNDDOWN(ROUND(L66*O66,0)*M66,0)*Z66,"")</f>
        <v/>
      </c>
      <c r="AC66" s="487" t="e">
        <f aca="false">IFERROR(ROUNDDOWN(ROUNDDOWN(ROUND(L66*VLOOKUP(K66,【参考】数式用!$A$2:$M$57,MATCH("処遇改善加算Ⅳ",【参考】数式用!$G$3:$M$3,0)+6,0),0)*M66,0)*Z66*0.5,0), "")),0),0),0))</f>
        <v>#N/A</v>
      </c>
      <c r="AD66" s="488"/>
      <c r="AE66" s="489"/>
      <c r="AF66" s="489"/>
      <c r="AG66" s="490"/>
      <c r="AH66" s="491"/>
      <c r="AI66" s="536"/>
      <c r="AJ66" s="492"/>
      <c r="AK66" s="493" t="e">
        <f aca="false">IF(AND(N66&lt;&gt;"", OR(U66&lt;&gt;9,W66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IF(AND(AN66="加算対象外",N66&lt;&gt;"",AE66="―",AJ66="―"),"このサービスについては、キャリアパス要件Ⅰ・Ⅱか令和８年度特例要件のどちらかの要件を満たしている必要があります",""))</f>
        <v>#N/A</v>
      </c>
      <c r="AL66" s="494" t="str">
        <f aca="false">IF(N66="","",IF(OR(AND(COUNTIF(AP66,"未入力")&gt;0,AD66=""),AND(COUNTBLANK(AP66)&gt;0,AE66=""),AND(COUNTIF(AN66:BD66,"AF列に色付け")&gt;0,AF66=""),AND(COUNTIF(AN66:BD66,"AG列に色付け")&gt;0,OR(AG66="",AG66=0)),AND(COUNTIF(AN66:BD66,"AH列に色付け")&gt;0,AH66=""),AND(COUNTIF(AN66:BD66,"AI列に色付け")&gt;0,AI66=""),AND(COUNTIF(AN66:BD66,"AJ列に色付け")&gt;0,AJ66="",NOT(OR(BE66="AJ列色消し",BF66="AJ列色消し")))),"！記入が必要な欄（オレンジ色のセル）に空欄があります。空欄を埋めてください。",""))</f>
        <v/>
      </c>
      <c r="AM66" s="495"/>
      <c r="AN66" s="537" t="e">
        <f aca="false">IFERROR(VLOOKUP(K66,【参考】数式用!$A$2:$N$57,14,FALSE),"")))</f>
        <v>#N/A</v>
      </c>
      <c r="AO66" s="537" t="str">
        <f aca="false">IF(AND(K66&lt;&gt;""),"N列に色付け","")</f>
        <v/>
      </c>
      <c r="AP66" s="538" t="e">
        <f aca="false">IF(AND(AC66&lt;&gt;0,AC66&lt;&gt;"",AN66="加算対象"),IF(AD66="○","入力済","未入力"),"")</f>
        <v>#N/A</v>
      </c>
      <c r="AQ66" s="538" t="str">
        <f aca="false">"キャリアパス要件Ⅰ・Ⅱ_"&amp;AN66</f>
        <v>キャリアパス要件Ⅰ・Ⅱ_</v>
      </c>
      <c r="AR66" s="239" t="str">
        <f aca="false">IF(AND(N66&lt;&gt;"", AE66=""), "未入力", "入力済")</f>
        <v>入力済</v>
      </c>
      <c r="AS66" s="537" t="e">
        <f aca="false">IF(AND(N66&lt;&gt;"", N66&lt;&gt;"処遇改善加算Ⅳ",AN66="加算対象"),"AF列に色付け","")</f>
        <v>#N/A</v>
      </c>
      <c r="AT66" s="239" t="str">
        <f aca="false">IF(AND(N66&lt;&gt;"", N66&lt;&gt;"処遇改善加算Ⅳ",N66&lt;&gt;"処遇改善加算", AF66=""), "未入力", "入力済")</f>
        <v>入力済</v>
      </c>
      <c r="AU66" s="239" t="str">
        <f aca="false">IF(OR(ISNUMBER(SEARCH("処遇改善加算Ⅰ",N66)),ISNUMBER(SEARCH("処遇改善加算Ⅱ",N66))),"対象","")</f>
        <v/>
      </c>
      <c r="AV66" s="239" t="e">
        <f aca="false">IF(AND(AN66="加算対象",N66&lt;&gt;"処遇改善加算Ⅲ",N66&lt;&gt;"処遇改善加算Ⅳ", N66&lt;&gt;"", AU66&lt;&gt;"対象外"), 1,"")</f>
        <v>#N/A</v>
      </c>
      <c r="AW66" s="537" t="e">
        <f aca="false">IF(AND(AV66=1, OR(AG66=0,AG66=""),AN66="加算対象"),"AH列に色付け","")</f>
        <v>#N/A</v>
      </c>
      <c r="AX66" s="537" t="str">
        <f aca="false">IF(AND($AV66=1,$AW66="AH列に色付け",OR($AG66="",$AH66="")),"未入力",IF(AND($AV66=1,$AW66="",$AG66=""),"未入力","入力済"))</f>
        <v>入力済</v>
      </c>
      <c r="AY66" s="239" t="e">
        <f aca="false">IFERROR(VLOOKUP(K66,【参考】数式用!$AR$3:$AS$49, 2, FALSE), "")))</f>
        <v>#N/A</v>
      </c>
      <c r="AZ66" s="537" t="e">
        <f aca="false">IF(AND(AN66="加算対象",OR(N66="処遇改善加算Ⅰイ",N66="処遇改善加算Ⅰロ")),"AI列に色付け","")</f>
        <v>#N/A</v>
      </c>
      <c r="BA66" s="496" t="str">
        <f aca="false">IF(AND(OR(N66="処遇改善加算Ⅰイ",N66="処遇改善加算Ⅰロ"), AI66=""), "未入力","入力済")</f>
        <v>入力済</v>
      </c>
      <c r="BB66" s="239" t="e">
        <f aca="false">IFERROR(VLOOKUP(K66,【参考】数式用!$AX$3:$AY$56, 2, FALSE), "")))</f>
        <v>#N/A</v>
      </c>
      <c r="BC66" s="537" t="e">
        <f aca="false">IF(OR(COUNTIF(AE66:AH66,"*令和８年度特例要件を*")&gt;0,ISNUMBER(SEARCH("処遇改善加算Ⅰロ",N66)),ISNUMBER(SEARCH("処遇改善加算Ⅱロ",N66)),AN66="加算対象外"),"AJ列に色付け","")</f>
        <v>#N/A</v>
      </c>
      <c r="BD66" s="496" t="str">
        <f aca="false">IF(AND(COUNTIF(AE66:AH66,"*令和８年度特例要件を*")&gt;0,AJ66=""), "未入力","入力済")</f>
        <v>入力済</v>
      </c>
      <c r="BE66" s="496" t="e">
        <f aca="false">IF(AH66="*その他*","AJ列色消し",IF(OR(ISNUMBER(SEARCH("処遇改善加算Ⅰロ",N66)),ISNUMBER(SEARCH("処遇改善加算Ⅱロ",N66))),"",IF(AND(BC66="AJ列に色付け",AE66="○",AF66="○",AG66&gt;=1),"AJ列色消し","")))</f>
        <v>#N/A</v>
      </c>
      <c r="BF66" s="496" t="str">
        <f aca="false">IF(AND(N66="処遇改善加算",AE66="○"),"AJ列色消し","")</f>
        <v/>
      </c>
      <c r="BG66" s="496" t="e">
        <f aca="false">IF(OR(TRIM(BC66)="",BE66="AJ列色消し",BF66="AJ列色消し"),"","入力必要")</f>
        <v>#N/A</v>
      </c>
      <c r="BH66" s="496" t="e">
        <f aca="false">IF(AND(BE66="",BG66="入力必要"),IF(AJ66="","未入力","入力済"),"")</f>
        <v>#N/A</v>
      </c>
      <c r="BI66" s="496" t="str">
        <f aca="false">G66</f>
        <v/>
      </c>
      <c r="BM66" s="500" t="e">
        <f aca="false">VLOOKUP(K66,【参考】数式用!$A$2:$O$57,15,FALSE))</f>
        <v>#N/A</v>
      </c>
    </row>
    <row r="67" customFormat="false" ht="109.5" hidden="false" customHeight="true" outlineLevel="0" collapsed="false">
      <c r="A67" s="475" t="n">
        <v>56</v>
      </c>
      <c r="B67" s="476" t="str">
        <f aca="false">IF(基本情報入力シート!B95="","",基本情報入力シート!B95)</f>
        <v/>
      </c>
      <c r="C67" s="476"/>
      <c r="D67" s="476"/>
      <c r="E67" s="476"/>
      <c r="F67" s="476"/>
      <c r="G67" s="477" t="str">
        <f aca="false">IF(基本情報入力シート!L95="", "", 基本情報入力シート!L95)</f>
        <v/>
      </c>
      <c r="H67" s="477" t="str">
        <f aca="false">IF(基本情報入力シート!Q95="", "", 基本情報入力シート!Q95)</f>
        <v/>
      </c>
      <c r="I67" s="477" t="str">
        <f aca="false">IF(基本情報入力シート!V95="", "", 基本情報入力シート!V95)</f>
        <v/>
      </c>
      <c r="J67" s="477" t="str">
        <f aca="false">IF(基本情報入力シート!W95="", "", 基本情報入力シート!W95)</f>
        <v/>
      </c>
      <c r="K67" s="477" t="str">
        <f aca="false">IF(基本情報入力シート!Z95="", "", 基本情報入力シート!Z95)</f>
        <v/>
      </c>
      <c r="L67" s="478" t="str">
        <f aca="false">IF(基本情報入力シート!AF95=0, "",基本情報入力シート!AF95)</f>
        <v/>
      </c>
      <c r="M67" s="479" t="e">
        <f aca="false">IF(AND(基本情報入力シート!AG95="",基本情報入力シート!AG95=""), "", 基本情報入力シート!AG95)</f>
        <v>#N/A</v>
      </c>
      <c r="N67" s="480"/>
      <c r="O67" s="481" t="e">
        <f aca="false">IFERROR(VLOOKUP(K67,【参考】数式用!$A$2:$M$57,MATCH(N67,【参考】数式用!$G$3:$M$3,0)+6,0),"")))</f>
        <v>#N/A</v>
      </c>
      <c r="P67" s="482" t="s">
        <v>179</v>
      </c>
      <c r="Q67" s="483"/>
      <c r="R67" s="484" t="s">
        <v>180</v>
      </c>
      <c r="S67" s="483"/>
      <c r="T67" s="484" t="s">
        <v>268</v>
      </c>
      <c r="U67" s="483"/>
      <c r="V67" s="484" t="s">
        <v>180</v>
      </c>
      <c r="W67" s="483"/>
      <c r="X67" s="484" t="s">
        <v>181</v>
      </c>
      <c r="Y67" s="484" t="s">
        <v>269</v>
      </c>
      <c r="Z67" s="484" t="str">
        <f aca="false">IF(Q67&gt;=1,(U67*12+W67)-(Q67*12+S67)+1,"")</f>
        <v/>
      </c>
      <c r="AA67" s="485" t="s">
        <v>270</v>
      </c>
      <c r="AB67" s="486" t="str">
        <f aca="false">IFERROR(ROUNDDOWN(ROUND(L67*O67,0)*M67,0)*Z67,"")</f>
        <v/>
      </c>
      <c r="AC67" s="487" t="e">
        <f aca="false">IFERROR(ROUNDDOWN(ROUNDDOWN(ROUND(L67*VLOOKUP(K67,【参考】数式用!$A$2:$M$57,MATCH("処遇改善加算Ⅳ",【参考】数式用!$G$3:$M$3,0)+6,0),0)*M67,0)*Z67*0.5,0), "")),0),0),0))</f>
        <v>#N/A</v>
      </c>
      <c r="AD67" s="488"/>
      <c r="AE67" s="489"/>
      <c r="AF67" s="489"/>
      <c r="AG67" s="490"/>
      <c r="AH67" s="491"/>
      <c r="AI67" s="536"/>
      <c r="AJ67" s="492"/>
      <c r="AK67" s="493" t="e">
        <f aca="false">IF(AND(N67&lt;&gt;"", OR(U67&lt;&gt;9,W67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IF(AND(AN67="加算対象外",N67&lt;&gt;"",AE67="―",AJ67="―"),"このサービスについては、キャリアパス要件Ⅰ・Ⅱか令和８年度特例要件のどちらかの要件を満たしている必要があります",""))</f>
        <v>#N/A</v>
      </c>
      <c r="AL67" s="494" t="str">
        <f aca="false">IF(N67="","",IF(OR(AND(COUNTIF(AP67,"未入力")&gt;0,AD67=""),AND(COUNTBLANK(AP67)&gt;0,AE67=""),AND(COUNTIF(AN67:BD67,"AF列に色付け")&gt;0,AF67=""),AND(COUNTIF(AN67:BD67,"AG列に色付け")&gt;0,OR(AG67="",AG67=0)),AND(COUNTIF(AN67:BD67,"AH列に色付け")&gt;0,AH67=""),AND(COUNTIF(AN67:BD67,"AI列に色付け")&gt;0,AI67=""),AND(COUNTIF(AN67:BD67,"AJ列に色付け")&gt;0,AJ67="",NOT(OR(BE67="AJ列色消し",BF67="AJ列色消し")))),"！記入が必要な欄（オレンジ色のセル）に空欄があります。空欄を埋めてください。",""))</f>
        <v/>
      </c>
      <c r="AM67" s="495"/>
      <c r="AN67" s="537" t="e">
        <f aca="false">IFERROR(VLOOKUP(K67,【参考】数式用!$A$2:$N$57,14,FALSE),"")))</f>
        <v>#N/A</v>
      </c>
      <c r="AO67" s="537" t="str">
        <f aca="false">IF(AND(K67&lt;&gt;""),"N列に色付け","")</f>
        <v/>
      </c>
      <c r="AP67" s="538" t="e">
        <f aca="false">IF(AND(AC67&lt;&gt;0,AC67&lt;&gt;"",AN67="加算対象"),IF(AD67="○","入力済","未入力"),"")</f>
        <v>#N/A</v>
      </c>
      <c r="AQ67" s="538" t="str">
        <f aca="false">"キャリアパス要件Ⅰ・Ⅱ_"&amp;AN67</f>
        <v>キャリアパス要件Ⅰ・Ⅱ_</v>
      </c>
      <c r="AR67" s="239" t="str">
        <f aca="false">IF(AND(N67&lt;&gt;"", AE67=""), "未入力", "入力済")</f>
        <v>入力済</v>
      </c>
      <c r="AS67" s="537" t="e">
        <f aca="false">IF(AND(N67&lt;&gt;"", N67&lt;&gt;"処遇改善加算Ⅳ",AN67="加算対象"),"AF列に色付け","")</f>
        <v>#N/A</v>
      </c>
      <c r="AT67" s="239" t="str">
        <f aca="false">IF(AND(N67&lt;&gt;"", N67&lt;&gt;"処遇改善加算Ⅳ",N67&lt;&gt;"処遇改善加算", AF67=""), "未入力", "入力済")</f>
        <v>入力済</v>
      </c>
      <c r="AU67" s="239" t="str">
        <f aca="false">IF(OR(ISNUMBER(SEARCH("処遇改善加算Ⅰ",N67)),ISNUMBER(SEARCH("処遇改善加算Ⅱ",N67))),"対象","")</f>
        <v/>
      </c>
      <c r="AV67" s="239" t="e">
        <f aca="false">IF(AND(AN67="加算対象",N67&lt;&gt;"処遇改善加算Ⅲ",N67&lt;&gt;"処遇改善加算Ⅳ", N67&lt;&gt;"", AU67&lt;&gt;"対象外"), 1,"")</f>
        <v>#N/A</v>
      </c>
      <c r="AW67" s="537" t="e">
        <f aca="false">IF(AND(AV67=1, OR(AG67=0,AG67=""),AN67="加算対象"),"AH列に色付け","")</f>
        <v>#N/A</v>
      </c>
      <c r="AX67" s="537" t="str">
        <f aca="false">IF(AND($AV67=1,$AW67="AH列に色付け",OR($AG67="",$AH67="")),"未入力",IF(AND($AV67=1,$AW67="",$AG67=""),"未入力","入力済"))</f>
        <v>入力済</v>
      </c>
      <c r="AY67" s="239" t="e">
        <f aca="false">IFERROR(VLOOKUP(K67,【参考】数式用!$AR$3:$AS$49, 2, FALSE), "")))</f>
        <v>#N/A</v>
      </c>
      <c r="AZ67" s="537" t="e">
        <f aca="false">IF(AND(AN67="加算対象",OR(N67="処遇改善加算Ⅰイ",N67="処遇改善加算Ⅰロ")),"AI列に色付け","")</f>
        <v>#N/A</v>
      </c>
      <c r="BA67" s="496" t="str">
        <f aca="false">IF(AND(OR(N67="処遇改善加算Ⅰイ",N67="処遇改善加算Ⅰロ"), AI67=""), "未入力","入力済")</f>
        <v>入力済</v>
      </c>
      <c r="BB67" s="239" t="e">
        <f aca="false">IFERROR(VLOOKUP(K67,【参考】数式用!$AX$3:$AY$56, 2, FALSE), "")))</f>
        <v>#N/A</v>
      </c>
      <c r="BC67" s="537" t="e">
        <f aca="false">IF(OR(COUNTIF(AE67:AH67,"*令和８年度特例要件を*")&gt;0,ISNUMBER(SEARCH("処遇改善加算Ⅰロ",N67)),ISNUMBER(SEARCH("処遇改善加算Ⅱロ",N67)),AN67="加算対象外"),"AJ列に色付け","")</f>
        <v>#N/A</v>
      </c>
      <c r="BD67" s="496" t="str">
        <f aca="false">IF(AND(COUNTIF(AE67:AH67,"*令和８年度特例要件を*")&gt;0,AJ67=""), "未入力","入力済")</f>
        <v>入力済</v>
      </c>
      <c r="BE67" s="496" t="e">
        <f aca="false">IF(AH67="*その他*","AJ列色消し",IF(OR(ISNUMBER(SEARCH("処遇改善加算Ⅰロ",N67)),ISNUMBER(SEARCH("処遇改善加算Ⅱロ",N67))),"",IF(AND(BC67="AJ列に色付け",AE67="○",AF67="○",AG67&gt;=1),"AJ列色消し","")))</f>
        <v>#N/A</v>
      </c>
      <c r="BF67" s="496" t="str">
        <f aca="false">IF(AND(N67="処遇改善加算",AE67="○"),"AJ列色消し","")</f>
        <v/>
      </c>
      <c r="BG67" s="496" t="e">
        <f aca="false">IF(OR(TRIM(BC67)="",BE67="AJ列色消し",BF67="AJ列色消し"),"","入力必要")</f>
        <v>#N/A</v>
      </c>
      <c r="BH67" s="496" t="e">
        <f aca="false">IF(AND(BE67="",BG67="入力必要"),IF(AJ67="","未入力","入力済"),"")</f>
        <v>#N/A</v>
      </c>
      <c r="BI67" s="496" t="str">
        <f aca="false">G67</f>
        <v/>
      </c>
      <c r="BM67" s="500" t="e">
        <f aca="false">VLOOKUP(K67,【参考】数式用!$A$2:$O$57,15,FALSE))</f>
        <v>#N/A</v>
      </c>
    </row>
    <row r="68" customFormat="false" ht="109.5" hidden="false" customHeight="true" outlineLevel="0" collapsed="false">
      <c r="A68" s="475" t="n">
        <v>57</v>
      </c>
      <c r="B68" s="476" t="str">
        <f aca="false">IF(基本情報入力シート!B96="","",基本情報入力シート!B96)</f>
        <v/>
      </c>
      <c r="C68" s="476"/>
      <c r="D68" s="476"/>
      <c r="E68" s="476"/>
      <c r="F68" s="476"/>
      <c r="G68" s="477" t="str">
        <f aca="false">IF(基本情報入力シート!L96="", "", 基本情報入力シート!L96)</f>
        <v/>
      </c>
      <c r="H68" s="477" t="str">
        <f aca="false">IF(基本情報入力シート!Q96="", "", 基本情報入力シート!Q96)</f>
        <v/>
      </c>
      <c r="I68" s="477" t="str">
        <f aca="false">IF(基本情報入力シート!V96="", "", 基本情報入力シート!V96)</f>
        <v/>
      </c>
      <c r="J68" s="477" t="str">
        <f aca="false">IF(基本情報入力シート!W96="", "", 基本情報入力シート!W96)</f>
        <v/>
      </c>
      <c r="K68" s="477" t="str">
        <f aca="false">IF(基本情報入力シート!Z96="", "", 基本情報入力シート!Z96)</f>
        <v/>
      </c>
      <c r="L68" s="478" t="str">
        <f aca="false">IF(基本情報入力シート!AF96=0, "",基本情報入力シート!AF96)</f>
        <v/>
      </c>
      <c r="M68" s="479" t="e">
        <f aca="false">IF(AND(基本情報入力シート!AG96="",基本情報入力シート!AG96=""), "", 基本情報入力シート!AG96)</f>
        <v>#N/A</v>
      </c>
      <c r="N68" s="480"/>
      <c r="O68" s="481" t="e">
        <f aca="false">IFERROR(VLOOKUP(K68,【参考】数式用!$A$2:$M$57,MATCH(N68,【参考】数式用!$G$3:$M$3,0)+6,0),"")))</f>
        <v>#N/A</v>
      </c>
      <c r="P68" s="482" t="s">
        <v>179</v>
      </c>
      <c r="Q68" s="483"/>
      <c r="R68" s="484" t="s">
        <v>180</v>
      </c>
      <c r="S68" s="483"/>
      <c r="T68" s="484" t="s">
        <v>268</v>
      </c>
      <c r="U68" s="483"/>
      <c r="V68" s="484" t="s">
        <v>180</v>
      </c>
      <c r="W68" s="483"/>
      <c r="X68" s="484" t="s">
        <v>181</v>
      </c>
      <c r="Y68" s="484" t="s">
        <v>269</v>
      </c>
      <c r="Z68" s="484" t="str">
        <f aca="false">IF(Q68&gt;=1,(U68*12+W68)-(Q68*12+S68)+1,"")</f>
        <v/>
      </c>
      <c r="AA68" s="485" t="s">
        <v>270</v>
      </c>
      <c r="AB68" s="486" t="str">
        <f aca="false">IFERROR(ROUNDDOWN(ROUND(L68*O68,0)*M68,0)*Z68,"")</f>
        <v/>
      </c>
      <c r="AC68" s="487" t="e">
        <f aca="false">IFERROR(ROUNDDOWN(ROUNDDOWN(ROUND(L68*VLOOKUP(K68,【参考】数式用!$A$2:$M$57,MATCH("処遇改善加算Ⅳ",【参考】数式用!$G$3:$M$3,0)+6,0),0)*M68,0)*Z68*0.5,0), "")),0),0),0))</f>
        <v>#N/A</v>
      </c>
      <c r="AD68" s="488"/>
      <c r="AE68" s="489"/>
      <c r="AF68" s="489"/>
      <c r="AG68" s="490"/>
      <c r="AH68" s="491"/>
      <c r="AI68" s="536"/>
      <c r="AJ68" s="492"/>
      <c r="AK68" s="493" t="e">
        <f aca="false">IF(AND(N68&lt;&gt;"", OR(U68&lt;&gt;9,W68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IF(AND(AN68="加算対象外",N68&lt;&gt;"",AE68="―",AJ68="―"),"このサービスについては、キャリアパス要件Ⅰ・Ⅱか令和８年度特例要件のどちらかの要件を満たしている必要があります",""))</f>
        <v>#N/A</v>
      </c>
      <c r="AL68" s="494" t="str">
        <f aca="false">IF(N68="","",IF(OR(AND(COUNTIF(AP68,"未入力")&gt;0,AD68=""),AND(COUNTBLANK(AP68)&gt;0,AE68=""),AND(COUNTIF(AN68:BD68,"AF列に色付け")&gt;0,AF68=""),AND(COUNTIF(AN68:BD68,"AG列に色付け")&gt;0,OR(AG68="",AG68=0)),AND(COUNTIF(AN68:BD68,"AH列に色付け")&gt;0,AH68=""),AND(COUNTIF(AN68:BD68,"AI列に色付け")&gt;0,AI68=""),AND(COUNTIF(AN68:BD68,"AJ列に色付け")&gt;0,AJ68="",NOT(OR(BE68="AJ列色消し",BF68="AJ列色消し")))),"！記入が必要な欄（オレンジ色のセル）に空欄があります。空欄を埋めてください。",""))</f>
        <v/>
      </c>
      <c r="AM68" s="495"/>
      <c r="AN68" s="537" t="e">
        <f aca="false">IFERROR(VLOOKUP(K68,【参考】数式用!$A$2:$N$57,14,FALSE),"")))</f>
        <v>#N/A</v>
      </c>
      <c r="AO68" s="537" t="str">
        <f aca="false">IF(AND(K68&lt;&gt;""),"N列に色付け","")</f>
        <v/>
      </c>
      <c r="AP68" s="538" t="e">
        <f aca="false">IF(AND(AC68&lt;&gt;0,AC68&lt;&gt;"",AN68="加算対象"),IF(AD68="○","入力済","未入力"),"")</f>
        <v>#N/A</v>
      </c>
      <c r="AQ68" s="538" t="str">
        <f aca="false">"キャリアパス要件Ⅰ・Ⅱ_"&amp;AN68</f>
        <v>キャリアパス要件Ⅰ・Ⅱ_</v>
      </c>
      <c r="AR68" s="239" t="str">
        <f aca="false">IF(AND(N68&lt;&gt;"", AE68=""), "未入力", "入力済")</f>
        <v>入力済</v>
      </c>
      <c r="AS68" s="537" t="e">
        <f aca="false">IF(AND(N68&lt;&gt;"", N68&lt;&gt;"処遇改善加算Ⅳ",AN68="加算対象"),"AF列に色付け","")</f>
        <v>#N/A</v>
      </c>
      <c r="AT68" s="239" t="str">
        <f aca="false">IF(AND(N68&lt;&gt;"", N68&lt;&gt;"処遇改善加算Ⅳ",N68&lt;&gt;"処遇改善加算", AF68=""), "未入力", "入力済")</f>
        <v>入力済</v>
      </c>
      <c r="AU68" s="239" t="str">
        <f aca="false">IF(OR(ISNUMBER(SEARCH("処遇改善加算Ⅰ",N68)),ISNUMBER(SEARCH("処遇改善加算Ⅱ",N68))),"対象","")</f>
        <v/>
      </c>
      <c r="AV68" s="239" t="e">
        <f aca="false">IF(AND(AN68="加算対象",N68&lt;&gt;"処遇改善加算Ⅲ",N68&lt;&gt;"処遇改善加算Ⅳ", N68&lt;&gt;"", AU68&lt;&gt;"対象外"), 1,"")</f>
        <v>#N/A</v>
      </c>
      <c r="AW68" s="537" t="e">
        <f aca="false">IF(AND(AV68=1, OR(AG68=0,AG68=""),AN68="加算対象"),"AH列に色付け","")</f>
        <v>#N/A</v>
      </c>
      <c r="AX68" s="537" t="str">
        <f aca="false">IF(AND($AV68=1,$AW68="AH列に色付け",OR($AG68="",$AH68="")),"未入力",IF(AND($AV68=1,$AW68="",$AG68=""),"未入力","入力済"))</f>
        <v>入力済</v>
      </c>
      <c r="AY68" s="239" t="e">
        <f aca="false">IFERROR(VLOOKUP(K68,【参考】数式用!$AR$3:$AS$49, 2, FALSE), "")))</f>
        <v>#N/A</v>
      </c>
      <c r="AZ68" s="537" t="e">
        <f aca="false">IF(AND(AN68="加算対象",OR(N68="処遇改善加算Ⅰイ",N68="処遇改善加算Ⅰロ")),"AI列に色付け","")</f>
        <v>#N/A</v>
      </c>
      <c r="BA68" s="496" t="str">
        <f aca="false">IF(AND(OR(N68="処遇改善加算Ⅰイ",N68="処遇改善加算Ⅰロ"), AI68=""), "未入力","入力済")</f>
        <v>入力済</v>
      </c>
      <c r="BB68" s="239" t="e">
        <f aca="false">IFERROR(VLOOKUP(K68,【参考】数式用!$AX$3:$AY$56, 2, FALSE), "")))</f>
        <v>#N/A</v>
      </c>
      <c r="BC68" s="537" t="e">
        <f aca="false">IF(OR(COUNTIF(AE68:AH68,"*令和８年度特例要件を*")&gt;0,ISNUMBER(SEARCH("処遇改善加算Ⅰロ",N68)),ISNUMBER(SEARCH("処遇改善加算Ⅱロ",N68)),AN68="加算対象外"),"AJ列に色付け","")</f>
        <v>#N/A</v>
      </c>
      <c r="BD68" s="496" t="str">
        <f aca="false">IF(AND(COUNTIF(AE68:AH68,"*令和８年度特例要件を*")&gt;0,AJ68=""), "未入力","入力済")</f>
        <v>入力済</v>
      </c>
      <c r="BE68" s="496" t="e">
        <f aca="false">IF(AH68="*その他*","AJ列色消し",IF(OR(ISNUMBER(SEARCH("処遇改善加算Ⅰロ",N68)),ISNUMBER(SEARCH("処遇改善加算Ⅱロ",N68))),"",IF(AND(BC68="AJ列に色付け",AE68="○",AF68="○",AG68&gt;=1),"AJ列色消し","")))</f>
        <v>#N/A</v>
      </c>
      <c r="BF68" s="496" t="str">
        <f aca="false">IF(AND(N68="処遇改善加算",AE68="○"),"AJ列色消し","")</f>
        <v/>
      </c>
      <c r="BG68" s="496" t="e">
        <f aca="false">IF(OR(TRIM(BC68)="",BE68="AJ列色消し",BF68="AJ列色消し"),"","入力必要")</f>
        <v>#N/A</v>
      </c>
      <c r="BH68" s="496" t="e">
        <f aca="false">IF(AND(BE68="",BG68="入力必要"),IF(AJ68="","未入力","入力済"),"")</f>
        <v>#N/A</v>
      </c>
      <c r="BI68" s="496" t="str">
        <f aca="false">G68</f>
        <v/>
      </c>
      <c r="BM68" s="500" t="e">
        <f aca="false">VLOOKUP(K68,【参考】数式用!$A$2:$O$57,15,FALSE))</f>
        <v>#N/A</v>
      </c>
    </row>
    <row r="69" customFormat="false" ht="109.5" hidden="false" customHeight="true" outlineLevel="0" collapsed="false">
      <c r="A69" s="475" t="n">
        <v>58</v>
      </c>
      <c r="B69" s="476" t="str">
        <f aca="false">IF(基本情報入力シート!B97="","",基本情報入力シート!B97)</f>
        <v/>
      </c>
      <c r="C69" s="476"/>
      <c r="D69" s="476"/>
      <c r="E69" s="476"/>
      <c r="F69" s="476"/>
      <c r="G69" s="477" t="str">
        <f aca="false">IF(基本情報入力シート!L97="", "", 基本情報入力シート!L97)</f>
        <v/>
      </c>
      <c r="H69" s="477" t="str">
        <f aca="false">IF(基本情報入力シート!Q97="", "", 基本情報入力シート!Q97)</f>
        <v/>
      </c>
      <c r="I69" s="477" t="str">
        <f aca="false">IF(基本情報入力シート!V97="", "", 基本情報入力シート!V97)</f>
        <v/>
      </c>
      <c r="J69" s="477" t="str">
        <f aca="false">IF(基本情報入力シート!W97="", "", 基本情報入力シート!W97)</f>
        <v/>
      </c>
      <c r="K69" s="477" t="str">
        <f aca="false">IF(基本情報入力シート!Z97="", "", 基本情報入力シート!Z97)</f>
        <v/>
      </c>
      <c r="L69" s="478" t="str">
        <f aca="false">IF(基本情報入力シート!AF97=0, "",基本情報入力シート!AF97)</f>
        <v/>
      </c>
      <c r="M69" s="479" t="e">
        <f aca="false">IF(AND(基本情報入力シート!AG97="",基本情報入力シート!AG97=""), "", 基本情報入力シート!AG97)</f>
        <v>#N/A</v>
      </c>
      <c r="N69" s="480"/>
      <c r="O69" s="481" t="e">
        <f aca="false">IFERROR(VLOOKUP(K69,【参考】数式用!$A$2:$M$57,MATCH(N69,【参考】数式用!$G$3:$M$3,0)+6,0),"")))</f>
        <v>#N/A</v>
      </c>
      <c r="P69" s="482" t="s">
        <v>179</v>
      </c>
      <c r="Q69" s="483"/>
      <c r="R69" s="484" t="s">
        <v>180</v>
      </c>
      <c r="S69" s="483"/>
      <c r="T69" s="484" t="s">
        <v>268</v>
      </c>
      <c r="U69" s="483"/>
      <c r="V69" s="484" t="s">
        <v>180</v>
      </c>
      <c r="W69" s="483"/>
      <c r="X69" s="484" t="s">
        <v>181</v>
      </c>
      <c r="Y69" s="484" t="s">
        <v>269</v>
      </c>
      <c r="Z69" s="484" t="str">
        <f aca="false">IF(Q69&gt;=1,(U69*12+W69)-(Q69*12+S69)+1,"")</f>
        <v/>
      </c>
      <c r="AA69" s="485" t="s">
        <v>270</v>
      </c>
      <c r="AB69" s="486" t="str">
        <f aca="false">IFERROR(ROUNDDOWN(ROUND(L69*O69,0)*M69,0)*Z69,"")</f>
        <v/>
      </c>
      <c r="AC69" s="487" t="e">
        <f aca="false">IFERROR(ROUNDDOWN(ROUNDDOWN(ROUND(L69*VLOOKUP(K69,【参考】数式用!$A$2:$M$57,MATCH("処遇改善加算Ⅳ",【参考】数式用!$G$3:$M$3,0)+6,0),0)*M69,0)*Z69*0.5,0), "")),0),0),0))</f>
        <v>#N/A</v>
      </c>
      <c r="AD69" s="488"/>
      <c r="AE69" s="489"/>
      <c r="AF69" s="489"/>
      <c r="AG69" s="490"/>
      <c r="AH69" s="491"/>
      <c r="AI69" s="536"/>
      <c r="AJ69" s="492"/>
      <c r="AK69" s="493" t="e">
        <f aca="false">IF(AND(N69&lt;&gt;"", OR(U69&lt;&gt;9,W69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IF(AND(AN69="加算対象外",N69&lt;&gt;"",AE69="―",AJ69="―"),"このサービスについては、キャリアパス要件Ⅰ・Ⅱか令和８年度特例要件のどちらかの要件を満たしている必要があります",""))</f>
        <v>#N/A</v>
      </c>
      <c r="AL69" s="494" t="str">
        <f aca="false">IF(N69="","",IF(OR(AND(COUNTIF(AP69,"未入力")&gt;0,AD69=""),AND(COUNTBLANK(AP69)&gt;0,AE69=""),AND(COUNTIF(AN69:BD69,"AF列に色付け")&gt;0,AF69=""),AND(COUNTIF(AN69:BD69,"AG列に色付け")&gt;0,OR(AG69="",AG69=0)),AND(COUNTIF(AN69:BD69,"AH列に色付け")&gt;0,AH69=""),AND(COUNTIF(AN69:BD69,"AI列に色付け")&gt;0,AI69=""),AND(COUNTIF(AN69:BD69,"AJ列に色付け")&gt;0,AJ69="",NOT(OR(BE69="AJ列色消し",BF69="AJ列色消し")))),"！記入が必要な欄（オレンジ色のセル）に空欄があります。空欄を埋めてください。",""))</f>
        <v/>
      </c>
      <c r="AM69" s="495"/>
      <c r="AN69" s="537" t="e">
        <f aca="false">IFERROR(VLOOKUP(K69,【参考】数式用!$A$2:$N$57,14,FALSE),"")))</f>
        <v>#N/A</v>
      </c>
      <c r="AO69" s="537" t="str">
        <f aca="false">IF(AND(K69&lt;&gt;""),"N列に色付け","")</f>
        <v/>
      </c>
      <c r="AP69" s="538" t="e">
        <f aca="false">IF(AND(AC69&lt;&gt;0,AC69&lt;&gt;"",AN69="加算対象"),IF(AD69="○","入力済","未入力"),"")</f>
        <v>#N/A</v>
      </c>
      <c r="AQ69" s="538" t="str">
        <f aca="false">"キャリアパス要件Ⅰ・Ⅱ_"&amp;AN69</f>
        <v>キャリアパス要件Ⅰ・Ⅱ_</v>
      </c>
      <c r="AR69" s="239" t="str">
        <f aca="false">IF(AND(N69&lt;&gt;"", AE69=""), "未入力", "入力済")</f>
        <v>入力済</v>
      </c>
      <c r="AS69" s="537" t="e">
        <f aca="false">IF(AND(N69&lt;&gt;"", N69&lt;&gt;"処遇改善加算Ⅳ",AN69="加算対象"),"AF列に色付け","")</f>
        <v>#N/A</v>
      </c>
      <c r="AT69" s="239" t="str">
        <f aca="false">IF(AND(N69&lt;&gt;"", N69&lt;&gt;"処遇改善加算Ⅳ",N69&lt;&gt;"処遇改善加算", AF69=""), "未入力", "入力済")</f>
        <v>入力済</v>
      </c>
      <c r="AU69" s="239" t="str">
        <f aca="false">IF(OR(ISNUMBER(SEARCH("処遇改善加算Ⅰ",N69)),ISNUMBER(SEARCH("処遇改善加算Ⅱ",N69))),"対象","")</f>
        <v/>
      </c>
      <c r="AV69" s="239" t="e">
        <f aca="false">IF(AND(AN69="加算対象",N69&lt;&gt;"処遇改善加算Ⅲ",N69&lt;&gt;"処遇改善加算Ⅳ", N69&lt;&gt;"", AU69&lt;&gt;"対象外"), 1,"")</f>
        <v>#N/A</v>
      </c>
      <c r="AW69" s="537" t="e">
        <f aca="false">IF(AND(AV69=1, OR(AG69=0,AG69=""),AN69="加算対象"),"AH列に色付け","")</f>
        <v>#N/A</v>
      </c>
      <c r="AX69" s="537" t="str">
        <f aca="false">IF(AND($AV69=1,$AW69="AH列に色付け",OR($AG69="",$AH69="")),"未入力",IF(AND($AV69=1,$AW69="",$AG69=""),"未入力","入力済"))</f>
        <v>入力済</v>
      </c>
      <c r="AY69" s="239" t="e">
        <f aca="false">IFERROR(VLOOKUP(K69,【参考】数式用!$AR$3:$AS$49, 2, FALSE), "")))</f>
        <v>#N/A</v>
      </c>
      <c r="AZ69" s="537" t="e">
        <f aca="false">IF(AND(AN69="加算対象",OR(N69="処遇改善加算Ⅰイ",N69="処遇改善加算Ⅰロ")),"AI列に色付け","")</f>
        <v>#N/A</v>
      </c>
      <c r="BA69" s="496" t="str">
        <f aca="false">IF(AND(OR(N69="処遇改善加算Ⅰイ",N69="処遇改善加算Ⅰロ"), AI69=""), "未入力","入力済")</f>
        <v>入力済</v>
      </c>
      <c r="BB69" s="239" t="e">
        <f aca="false">IFERROR(VLOOKUP(K69,【参考】数式用!$AX$3:$AY$56, 2, FALSE), "")))</f>
        <v>#N/A</v>
      </c>
      <c r="BC69" s="537" t="e">
        <f aca="false">IF(OR(COUNTIF(AE69:AH69,"*令和８年度特例要件を*")&gt;0,ISNUMBER(SEARCH("処遇改善加算Ⅰロ",N69)),ISNUMBER(SEARCH("処遇改善加算Ⅱロ",N69)),AN69="加算対象外"),"AJ列に色付け","")</f>
        <v>#N/A</v>
      </c>
      <c r="BD69" s="496" t="str">
        <f aca="false">IF(AND(COUNTIF(AE69:AH69,"*令和８年度特例要件を*")&gt;0,AJ69=""), "未入力","入力済")</f>
        <v>入力済</v>
      </c>
      <c r="BE69" s="496" t="e">
        <f aca="false">IF(AH69="*その他*","AJ列色消し",IF(OR(ISNUMBER(SEARCH("処遇改善加算Ⅰロ",N69)),ISNUMBER(SEARCH("処遇改善加算Ⅱロ",N69))),"",IF(AND(BC69="AJ列に色付け",AE69="○",AF69="○",AG69&gt;=1),"AJ列色消し","")))</f>
        <v>#N/A</v>
      </c>
      <c r="BF69" s="496" t="str">
        <f aca="false">IF(AND(N69="処遇改善加算",AE69="○"),"AJ列色消し","")</f>
        <v/>
      </c>
      <c r="BG69" s="496" t="e">
        <f aca="false">IF(OR(TRIM(BC69)="",BE69="AJ列色消し",BF69="AJ列色消し"),"","入力必要")</f>
        <v>#N/A</v>
      </c>
      <c r="BH69" s="496" t="e">
        <f aca="false">IF(AND(BE69="",BG69="入力必要"),IF(AJ69="","未入力","入力済"),"")</f>
        <v>#N/A</v>
      </c>
      <c r="BI69" s="496" t="str">
        <f aca="false">G69</f>
        <v/>
      </c>
      <c r="BM69" s="500" t="e">
        <f aca="false">VLOOKUP(K69,【参考】数式用!$A$2:$O$57,15,FALSE))</f>
        <v>#N/A</v>
      </c>
    </row>
    <row r="70" customFormat="false" ht="109.5" hidden="false" customHeight="true" outlineLevel="0" collapsed="false">
      <c r="A70" s="475" t="n">
        <v>59</v>
      </c>
      <c r="B70" s="476" t="str">
        <f aca="false">IF(基本情報入力シート!B98="","",基本情報入力シート!B98)</f>
        <v/>
      </c>
      <c r="C70" s="476"/>
      <c r="D70" s="476"/>
      <c r="E70" s="476"/>
      <c r="F70" s="476"/>
      <c r="G70" s="477" t="str">
        <f aca="false">IF(基本情報入力シート!L98="", "", 基本情報入力シート!L98)</f>
        <v/>
      </c>
      <c r="H70" s="477" t="str">
        <f aca="false">IF(基本情報入力シート!Q98="", "", 基本情報入力シート!Q98)</f>
        <v/>
      </c>
      <c r="I70" s="477" t="str">
        <f aca="false">IF(基本情報入力シート!V98="", "", 基本情報入力シート!V98)</f>
        <v/>
      </c>
      <c r="J70" s="477" t="str">
        <f aca="false">IF(基本情報入力シート!W98="", "", 基本情報入力シート!W98)</f>
        <v/>
      </c>
      <c r="K70" s="477" t="str">
        <f aca="false">IF(基本情報入力シート!Z98="", "", 基本情報入力シート!Z98)</f>
        <v/>
      </c>
      <c r="L70" s="478" t="str">
        <f aca="false">IF(基本情報入力シート!AF98=0, "",基本情報入力シート!AF98)</f>
        <v/>
      </c>
      <c r="M70" s="479" t="e">
        <f aca="false">IF(AND(基本情報入力シート!AG98="",基本情報入力シート!AG98=""), "", 基本情報入力シート!AG98)</f>
        <v>#N/A</v>
      </c>
      <c r="N70" s="480"/>
      <c r="O70" s="481" t="e">
        <f aca="false">IFERROR(VLOOKUP(K70,【参考】数式用!$A$2:$M$57,MATCH(N70,【参考】数式用!$G$3:$M$3,0)+6,0),"")))</f>
        <v>#N/A</v>
      </c>
      <c r="P70" s="482" t="s">
        <v>179</v>
      </c>
      <c r="Q70" s="483"/>
      <c r="R70" s="484" t="s">
        <v>180</v>
      </c>
      <c r="S70" s="483"/>
      <c r="T70" s="484" t="s">
        <v>268</v>
      </c>
      <c r="U70" s="483"/>
      <c r="V70" s="484" t="s">
        <v>180</v>
      </c>
      <c r="W70" s="483"/>
      <c r="X70" s="484" t="s">
        <v>181</v>
      </c>
      <c r="Y70" s="484" t="s">
        <v>269</v>
      </c>
      <c r="Z70" s="484" t="str">
        <f aca="false">IF(Q70&gt;=1,(U70*12+W70)-(Q70*12+S70)+1,"")</f>
        <v/>
      </c>
      <c r="AA70" s="485" t="s">
        <v>270</v>
      </c>
      <c r="AB70" s="486" t="str">
        <f aca="false">IFERROR(ROUNDDOWN(ROUND(L70*O70,0)*M70,0)*Z70,"")</f>
        <v/>
      </c>
      <c r="AC70" s="487" t="e">
        <f aca="false">IFERROR(ROUNDDOWN(ROUNDDOWN(ROUND(L70*VLOOKUP(K70,【参考】数式用!$A$2:$M$57,MATCH("処遇改善加算Ⅳ",【参考】数式用!$G$3:$M$3,0)+6,0),0)*M70,0)*Z70*0.5,0), "")),0),0),0))</f>
        <v>#N/A</v>
      </c>
      <c r="AD70" s="488"/>
      <c r="AE70" s="489"/>
      <c r="AF70" s="489"/>
      <c r="AG70" s="490"/>
      <c r="AH70" s="491"/>
      <c r="AI70" s="536"/>
      <c r="AJ70" s="492"/>
      <c r="AK70" s="493" t="e">
        <f aca="false">IF(AND(N70&lt;&gt;"", OR(U70&lt;&gt;9,W70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IF(AND(AN70="加算対象外",N70&lt;&gt;"",AE70="―",AJ70="―"),"このサービスについては、キャリアパス要件Ⅰ・Ⅱか令和８年度特例要件のどちらかの要件を満たしている必要があります",""))</f>
        <v>#N/A</v>
      </c>
      <c r="AL70" s="494" t="str">
        <f aca="false">IF(N70="","",IF(OR(AND(COUNTIF(AP70,"未入力")&gt;0,AD70=""),AND(COUNTBLANK(AP70)&gt;0,AE70=""),AND(COUNTIF(AN70:BD70,"AF列に色付け")&gt;0,AF70=""),AND(COUNTIF(AN70:BD70,"AG列に色付け")&gt;0,OR(AG70="",AG70=0)),AND(COUNTIF(AN70:BD70,"AH列に色付け")&gt;0,AH70=""),AND(COUNTIF(AN70:BD70,"AI列に色付け")&gt;0,AI70=""),AND(COUNTIF(AN70:BD70,"AJ列に色付け")&gt;0,AJ70="",NOT(OR(BE70="AJ列色消し",BF70="AJ列色消し")))),"！記入が必要な欄（オレンジ色のセル）に空欄があります。空欄を埋めてください。",""))</f>
        <v/>
      </c>
      <c r="AM70" s="495"/>
      <c r="AN70" s="537" t="e">
        <f aca="false">IFERROR(VLOOKUP(K70,【参考】数式用!$A$2:$N$57,14,FALSE),"")))</f>
        <v>#N/A</v>
      </c>
      <c r="AO70" s="537" t="str">
        <f aca="false">IF(AND(K70&lt;&gt;""),"N列に色付け","")</f>
        <v/>
      </c>
      <c r="AP70" s="538" t="e">
        <f aca="false">IF(AND(AC70&lt;&gt;0,AC70&lt;&gt;"",AN70="加算対象"),IF(AD70="○","入力済","未入力"),"")</f>
        <v>#N/A</v>
      </c>
      <c r="AQ70" s="538" t="str">
        <f aca="false">"キャリアパス要件Ⅰ・Ⅱ_"&amp;AN70</f>
        <v>キャリアパス要件Ⅰ・Ⅱ_</v>
      </c>
      <c r="AR70" s="239" t="str">
        <f aca="false">IF(AND(N70&lt;&gt;"", AE70=""), "未入力", "入力済")</f>
        <v>入力済</v>
      </c>
      <c r="AS70" s="537" t="e">
        <f aca="false">IF(AND(N70&lt;&gt;"", N70&lt;&gt;"処遇改善加算Ⅳ",AN70="加算対象"),"AF列に色付け","")</f>
        <v>#N/A</v>
      </c>
      <c r="AT70" s="239" t="str">
        <f aca="false">IF(AND(N70&lt;&gt;"", N70&lt;&gt;"処遇改善加算Ⅳ",N70&lt;&gt;"処遇改善加算", AF70=""), "未入力", "入力済")</f>
        <v>入力済</v>
      </c>
      <c r="AU70" s="239" t="str">
        <f aca="false">IF(OR(ISNUMBER(SEARCH("処遇改善加算Ⅰ",N70)),ISNUMBER(SEARCH("処遇改善加算Ⅱ",N70))),"対象","")</f>
        <v/>
      </c>
      <c r="AV70" s="239" t="e">
        <f aca="false">IF(AND(AN70="加算対象",N70&lt;&gt;"処遇改善加算Ⅲ",N70&lt;&gt;"処遇改善加算Ⅳ", N70&lt;&gt;"", AU70&lt;&gt;"対象外"), 1,"")</f>
        <v>#N/A</v>
      </c>
      <c r="AW70" s="537" t="e">
        <f aca="false">IF(AND(AV70=1, OR(AG70=0,AG70=""),AN70="加算対象"),"AH列に色付け","")</f>
        <v>#N/A</v>
      </c>
      <c r="AX70" s="537" t="str">
        <f aca="false">IF(AND($AV70=1,$AW70="AH列に色付け",OR($AG70="",$AH70="")),"未入力",IF(AND($AV70=1,$AW70="",$AG70=""),"未入力","入力済"))</f>
        <v>入力済</v>
      </c>
      <c r="AY70" s="239" t="e">
        <f aca="false">IFERROR(VLOOKUP(K70,【参考】数式用!$AR$3:$AS$49, 2, FALSE), "")))</f>
        <v>#N/A</v>
      </c>
      <c r="AZ70" s="537" t="e">
        <f aca="false">IF(AND(AN70="加算対象",OR(N70="処遇改善加算Ⅰイ",N70="処遇改善加算Ⅰロ")),"AI列に色付け","")</f>
        <v>#N/A</v>
      </c>
      <c r="BA70" s="496" t="str">
        <f aca="false">IF(AND(OR(N70="処遇改善加算Ⅰイ",N70="処遇改善加算Ⅰロ"), AI70=""), "未入力","入力済")</f>
        <v>入力済</v>
      </c>
      <c r="BB70" s="239" t="e">
        <f aca="false">IFERROR(VLOOKUP(K70,【参考】数式用!$AX$3:$AY$56, 2, FALSE), "")))</f>
        <v>#N/A</v>
      </c>
      <c r="BC70" s="537" t="e">
        <f aca="false">IF(OR(COUNTIF(AE70:AH70,"*令和８年度特例要件を*")&gt;0,ISNUMBER(SEARCH("処遇改善加算Ⅰロ",N70)),ISNUMBER(SEARCH("処遇改善加算Ⅱロ",N70)),AN70="加算対象外"),"AJ列に色付け","")</f>
        <v>#N/A</v>
      </c>
      <c r="BD70" s="496" t="str">
        <f aca="false">IF(AND(COUNTIF(AE70:AH70,"*令和８年度特例要件を*")&gt;0,AJ70=""), "未入力","入力済")</f>
        <v>入力済</v>
      </c>
      <c r="BE70" s="496" t="e">
        <f aca="false">IF(AH70="*その他*","AJ列色消し",IF(OR(ISNUMBER(SEARCH("処遇改善加算Ⅰロ",N70)),ISNUMBER(SEARCH("処遇改善加算Ⅱロ",N70))),"",IF(AND(BC70="AJ列に色付け",AE70="○",AF70="○",AG70&gt;=1),"AJ列色消し","")))</f>
        <v>#N/A</v>
      </c>
      <c r="BF70" s="496" t="str">
        <f aca="false">IF(AND(N70="処遇改善加算",AE70="○"),"AJ列色消し","")</f>
        <v/>
      </c>
      <c r="BG70" s="496" t="e">
        <f aca="false">IF(OR(TRIM(BC70)="",BE70="AJ列色消し",BF70="AJ列色消し"),"","入力必要")</f>
        <v>#N/A</v>
      </c>
      <c r="BH70" s="496" t="e">
        <f aca="false">IF(AND(BE70="",BG70="入力必要"),IF(AJ70="","未入力","入力済"),"")</f>
        <v>#N/A</v>
      </c>
      <c r="BI70" s="496" t="str">
        <f aca="false">G70</f>
        <v/>
      </c>
      <c r="BM70" s="500" t="e">
        <f aca="false">VLOOKUP(K70,【参考】数式用!$A$2:$O$57,15,FALSE))</f>
        <v>#N/A</v>
      </c>
    </row>
    <row r="71" customFormat="false" ht="109.5" hidden="false" customHeight="true" outlineLevel="0" collapsed="false">
      <c r="A71" s="475" t="n">
        <v>60</v>
      </c>
      <c r="B71" s="476" t="str">
        <f aca="false">IF(基本情報入力シート!B99="","",基本情報入力シート!B99)</f>
        <v/>
      </c>
      <c r="C71" s="476"/>
      <c r="D71" s="476"/>
      <c r="E71" s="476"/>
      <c r="F71" s="476"/>
      <c r="G71" s="477" t="str">
        <f aca="false">IF(基本情報入力シート!L99="", "", 基本情報入力シート!L99)</f>
        <v/>
      </c>
      <c r="H71" s="477" t="str">
        <f aca="false">IF(基本情報入力シート!Q99="", "", 基本情報入力シート!Q99)</f>
        <v/>
      </c>
      <c r="I71" s="477" t="str">
        <f aca="false">IF(基本情報入力シート!V99="", "", 基本情報入力シート!V99)</f>
        <v/>
      </c>
      <c r="J71" s="477" t="str">
        <f aca="false">IF(基本情報入力シート!W99="", "", 基本情報入力シート!W99)</f>
        <v/>
      </c>
      <c r="K71" s="477" t="str">
        <f aca="false">IF(基本情報入力シート!Z99="", "", 基本情報入力シート!Z99)</f>
        <v/>
      </c>
      <c r="L71" s="478" t="str">
        <f aca="false">IF(基本情報入力シート!AF99=0, "",基本情報入力シート!AF99)</f>
        <v/>
      </c>
      <c r="M71" s="479" t="e">
        <f aca="false">IF(AND(基本情報入力シート!AG99="",基本情報入力シート!AG99=""), "", 基本情報入力シート!AG99)</f>
        <v>#N/A</v>
      </c>
      <c r="N71" s="480"/>
      <c r="O71" s="481" t="e">
        <f aca="false">IFERROR(VLOOKUP(K71,【参考】数式用!$A$2:$M$57,MATCH(N71,【参考】数式用!$G$3:$M$3,0)+6,0),"")))</f>
        <v>#N/A</v>
      </c>
      <c r="P71" s="482" t="s">
        <v>179</v>
      </c>
      <c r="Q71" s="483"/>
      <c r="R71" s="484" t="s">
        <v>180</v>
      </c>
      <c r="S71" s="483"/>
      <c r="T71" s="484" t="s">
        <v>268</v>
      </c>
      <c r="U71" s="483"/>
      <c r="V71" s="484" t="s">
        <v>180</v>
      </c>
      <c r="W71" s="483"/>
      <c r="X71" s="484" t="s">
        <v>181</v>
      </c>
      <c r="Y71" s="484" t="s">
        <v>269</v>
      </c>
      <c r="Z71" s="484" t="str">
        <f aca="false">IF(Q71&gt;=1,(U71*12+W71)-(Q71*12+S71)+1,"")</f>
        <v/>
      </c>
      <c r="AA71" s="485" t="s">
        <v>270</v>
      </c>
      <c r="AB71" s="486" t="str">
        <f aca="false">IFERROR(ROUNDDOWN(ROUND(L71*O71,0)*M71,0)*Z71,"")</f>
        <v/>
      </c>
      <c r="AC71" s="487" t="e">
        <f aca="false">IFERROR(ROUNDDOWN(ROUNDDOWN(ROUND(L71*VLOOKUP(K71,【参考】数式用!$A$2:$M$57,MATCH("処遇改善加算Ⅳ",【参考】数式用!$G$3:$M$3,0)+6,0),0)*M71,0)*Z71*0.5,0), "")),0),0),0))</f>
        <v>#N/A</v>
      </c>
      <c r="AD71" s="488"/>
      <c r="AE71" s="489"/>
      <c r="AF71" s="489"/>
      <c r="AG71" s="490"/>
      <c r="AH71" s="491"/>
      <c r="AI71" s="536"/>
      <c r="AJ71" s="492"/>
      <c r="AK71" s="493" t="e">
        <f aca="false">IF(AND(N71&lt;&gt;"", OR(U71&lt;&gt;9,W71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IF(AND(AN71="加算対象外",N71&lt;&gt;"",AE71="―",AJ71="―"),"このサービスについては、キャリアパス要件Ⅰ・Ⅱか令和８年度特例要件のどちらかの要件を満たしている必要があります",""))</f>
        <v>#N/A</v>
      </c>
      <c r="AL71" s="494" t="str">
        <f aca="false">IF(N71="","",IF(OR(AND(COUNTIF(AP71,"未入力")&gt;0,AD71=""),AND(COUNTBLANK(AP71)&gt;0,AE71=""),AND(COUNTIF(AN71:BD71,"AF列に色付け")&gt;0,AF71=""),AND(COUNTIF(AN71:BD71,"AG列に色付け")&gt;0,OR(AG71="",AG71=0)),AND(COUNTIF(AN71:BD71,"AH列に色付け")&gt;0,AH71=""),AND(COUNTIF(AN71:BD71,"AI列に色付け")&gt;0,AI71=""),AND(COUNTIF(AN71:BD71,"AJ列に色付け")&gt;0,AJ71="",NOT(OR(BE71="AJ列色消し",BF71="AJ列色消し")))),"！記入が必要な欄（オレンジ色のセル）に空欄があります。空欄を埋めてください。",""))</f>
        <v/>
      </c>
      <c r="AM71" s="495"/>
      <c r="AN71" s="537" t="e">
        <f aca="false">IFERROR(VLOOKUP(K71,【参考】数式用!$A$2:$N$57,14,FALSE),"")))</f>
        <v>#N/A</v>
      </c>
      <c r="AO71" s="537" t="str">
        <f aca="false">IF(AND(K71&lt;&gt;""),"N列に色付け","")</f>
        <v/>
      </c>
      <c r="AP71" s="538" t="e">
        <f aca="false">IF(AND(AC71&lt;&gt;0,AC71&lt;&gt;"",AN71="加算対象"),IF(AD71="○","入力済","未入力"),"")</f>
        <v>#N/A</v>
      </c>
      <c r="AQ71" s="538" t="str">
        <f aca="false">"キャリアパス要件Ⅰ・Ⅱ_"&amp;AN71</f>
        <v>キャリアパス要件Ⅰ・Ⅱ_</v>
      </c>
      <c r="AR71" s="239" t="str">
        <f aca="false">IF(AND(N71&lt;&gt;"", AE71=""), "未入力", "入力済")</f>
        <v>入力済</v>
      </c>
      <c r="AS71" s="537" t="e">
        <f aca="false">IF(AND(N71&lt;&gt;"", N71&lt;&gt;"処遇改善加算Ⅳ",AN71="加算対象"),"AF列に色付け","")</f>
        <v>#N/A</v>
      </c>
      <c r="AT71" s="239" t="str">
        <f aca="false">IF(AND(N71&lt;&gt;"", N71&lt;&gt;"処遇改善加算Ⅳ",N71&lt;&gt;"処遇改善加算", AF71=""), "未入力", "入力済")</f>
        <v>入力済</v>
      </c>
      <c r="AU71" s="239" t="str">
        <f aca="false">IF(OR(ISNUMBER(SEARCH("処遇改善加算Ⅰ",N71)),ISNUMBER(SEARCH("処遇改善加算Ⅱ",N71))),"対象","")</f>
        <v/>
      </c>
      <c r="AV71" s="239" t="e">
        <f aca="false">IF(AND(AN71="加算対象",N71&lt;&gt;"処遇改善加算Ⅲ",N71&lt;&gt;"処遇改善加算Ⅳ", N71&lt;&gt;"", AU71&lt;&gt;"対象外"), 1,"")</f>
        <v>#N/A</v>
      </c>
      <c r="AW71" s="537" t="e">
        <f aca="false">IF(AND(AV71=1, OR(AG71=0,AG71=""),AN71="加算対象"),"AH列に色付け","")</f>
        <v>#N/A</v>
      </c>
      <c r="AX71" s="537" t="str">
        <f aca="false">IF(AND($AV71=1,$AW71="AH列に色付け",OR($AG71="",$AH71="")),"未入力",IF(AND($AV71=1,$AW71="",$AG71=""),"未入力","入力済"))</f>
        <v>入力済</v>
      </c>
      <c r="AY71" s="239" t="e">
        <f aca="false">IFERROR(VLOOKUP(K71,【参考】数式用!$AR$3:$AS$49, 2, FALSE), "")))</f>
        <v>#N/A</v>
      </c>
      <c r="AZ71" s="537" t="e">
        <f aca="false">IF(AND(AN71="加算対象",OR(N71="処遇改善加算Ⅰイ",N71="処遇改善加算Ⅰロ")),"AI列に色付け","")</f>
        <v>#N/A</v>
      </c>
      <c r="BA71" s="496" t="str">
        <f aca="false">IF(AND(OR(N71="処遇改善加算Ⅰイ",N71="処遇改善加算Ⅰロ"), AI71=""), "未入力","入力済")</f>
        <v>入力済</v>
      </c>
      <c r="BB71" s="239" t="e">
        <f aca="false">IFERROR(VLOOKUP(K71,【参考】数式用!$AX$3:$AY$56, 2, FALSE), "")))</f>
        <v>#N/A</v>
      </c>
      <c r="BC71" s="537" t="e">
        <f aca="false">IF(OR(COUNTIF(AE71:AH71,"*令和８年度特例要件を*")&gt;0,ISNUMBER(SEARCH("処遇改善加算Ⅰロ",N71)),ISNUMBER(SEARCH("処遇改善加算Ⅱロ",N71)),AN71="加算対象外"),"AJ列に色付け","")</f>
        <v>#N/A</v>
      </c>
      <c r="BD71" s="496" t="str">
        <f aca="false">IF(AND(COUNTIF(AE71:AH71,"*令和８年度特例要件を*")&gt;0,AJ71=""), "未入力","入力済")</f>
        <v>入力済</v>
      </c>
      <c r="BE71" s="496" t="e">
        <f aca="false">IF(AH71="*その他*","AJ列色消し",IF(OR(ISNUMBER(SEARCH("処遇改善加算Ⅰロ",N71)),ISNUMBER(SEARCH("処遇改善加算Ⅱロ",N71))),"",IF(AND(BC71="AJ列に色付け",AE71="○",AF71="○",AG71&gt;=1),"AJ列色消し","")))</f>
        <v>#N/A</v>
      </c>
      <c r="BF71" s="496" t="str">
        <f aca="false">IF(AND(N71="処遇改善加算",AE71="○"),"AJ列色消し","")</f>
        <v/>
      </c>
      <c r="BG71" s="496" t="e">
        <f aca="false">IF(OR(TRIM(BC71)="",BE71="AJ列色消し",BF71="AJ列色消し"),"","入力必要")</f>
        <v>#N/A</v>
      </c>
      <c r="BH71" s="496" t="e">
        <f aca="false">IF(AND(BE71="",BG71="入力必要"),IF(AJ71="","未入力","入力済"),"")</f>
        <v>#N/A</v>
      </c>
      <c r="BI71" s="496" t="str">
        <f aca="false">G71</f>
        <v/>
      </c>
      <c r="BM71" s="500" t="e">
        <f aca="false">VLOOKUP(K71,【参考】数式用!$A$2:$O$57,15,FALSE))</f>
        <v>#N/A</v>
      </c>
    </row>
    <row r="72" customFormat="false" ht="109.5" hidden="false" customHeight="true" outlineLevel="0" collapsed="false">
      <c r="A72" s="475" t="n">
        <v>61</v>
      </c>
      <c r="B72" s="476" t="str">
        <f aca="false">IF(基本情報入力シート!B100="","",基本情報入力シート!B100)</f>
        <v/>
      </c>
      <c r="C72" s="476"/>
      <c r="D72" s="476"/>
      <c r="E72" s="476"/>
      <c r="F72" s="476"/>
      <c r="G72" s="477" t="str">
        <f aca="false">IF(基本情報入力シート!L100="", "", 基本情報入力シート!L100)</f>
        <v/>
      </c>
      <c r="H72" s="477" t="str">
        <f aca="false">IF(基本情報入力シート!Q100="", "", 基本情報入力シート!Q100)</f>
        <v/>
      </c>
      <c r="I72" s="477" t="str">
        <f aca="false">IF(基本情報入力シート!V100="", "", 基本情報入力シート!V100)</f>
        <v/>
      </c>
      <c r="J72" s="477" t="str">
        <f aca="false">IF(基本情報入力シート!W100="", "", 基本情報入力シート!W100)</f>
        <v/>
      </c>
      <c r="K72" s="477" t="str">
        <f aca="false">IF(基本情報入力シート!Z100="", "", 基本情報入力シート!Z100)</f>
        <v/>
      </c>
      <c r="L72" s="478" t="str">
        <f aca="false">IF(基本情報入力シート!AF100=0, "",基本情報入力シート!AF100)</f>
        <v/>
      </c>
      <c r="M72" s="479" t="e">
        <f aca="false">IF(AND(基本情報入力シート!AG100="",基本情報入力シート!AG100=""), "", 基本情報入力シート!AG100)</f>
        <v>#N/A</v>
      </c>
      <c r="N72" s="480"/>
      <c r="O72" s="481" t="e">
        <f aca="false">IFERROR(VLOOKUP(K72,【参考】数式用!$A$2:$M$57,MATCH(N72,【参考】数式用!$G$3:$M$3,0)+6,0),"")))</f>
        <v>#N/A</v>
      </c>
      <c r="P72" s="482" t="s">
        <v>179</v>
      </c>
      <c r="Q72" s="483"/>
      <c r="R72" s="484" t="s">
        <v>180</v>
      </c>
      <c r="S72" s="483"/>
      <c r="T72" s="484" t="s">
        <v>268</v>
      </c>
      <c r="U72" s="483"/>
      <c r="V72" s="484" t="s">
        <v>180</v>
      </c>
      <c r="W72" s="483"/>
      <c r="X72" s="484" t="s">
        <v>181</v>
      </c>
      <c r="Y72" s="484" t="s">
        <v>269</v>
      </c>
      <c r="Z72" s="484" t="str">
        <f aca="false">IF(Q72&gt;=1,(U72*12+W72)-(Q72*12+S72)+1,"")</f>
        <v/>
      </c>
      <c r="AA72" s="485" t="s">
        <v>270</v>
      </c>
      <c r="AB72" s="486" t="str">
        <f aca="false">IFERROR(ROUNDDOWN(ROUND(L72*O72,0)*M72,0)*Z72,"")</f>
        <v/>
      </c>
      <c r="AC72" s="487" t="e">
        <f aca="false">IFERROR(ROUNDDOWN(ROUNDDOWN(ROUND(L72*VLOOKUP(K72,【参考】数式用!$A$2:$M$57,MATCH("処遇改善加算Ⅳ",【参考】数式用!$G$3:$M$3,0)+6,0),0)*M72,0)*Z72*0.5,0), "")),0),0),0))</f>
        <v>#N/A</v>
      </c>
      <c r="AD72" s="488"/>
      <c r="AE72" s="489"/>
      <c r="AF72" s="489"/>
      <c r="AG72" s="490"/>
      <c r="AH72" s="491"/>
      <c r="AI72" s="536"/>
      <c r="AJ72" s="492"/>
      <c r="AK72" s="493" t="e">
        <f aca="false">IF(AND(N72&lt;&gt;"", OR(U72&lt;&gt;9,W72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IF(AND(AN72="加算対象外",N72&lt;&gt;"",AE72="―",AJ72="―"),"このサービスについては、キャリアパス要件Ⅰ・Ⅱか令和８年度特例要件のどちらかの要件を満たしている必要があります",""))</f>
        <v>#N/A</v>
      </c>
      <c r="AL72" s="494" t="str">
        <f aca="false">IF(N72="","",IF(OR(AND(COUNTIF(AP72,"未入力")&gt;0,AD72=""),AND(COUNTBLANK(AP72)&gt;0,AE72=""),AND(COUNTIF(AN72:BD72,"AF列に色付け")&gt;0,AF72=""),AND(COUNTIF(AN72:BD72,"AG列に色付け")&gt;0,OR(AG72="",AG72=0)),AND(COUNTIF(AN72:BD72,"AH列に色付け")&gt;0,AH72=""),AND(COUNTIF(AN72:BD72,"AI列に色付け")&gt;0,AI72=""),AND(COUNTIF(AN72:BD72,"AJ列に色付け")&gt;0,AJ72="",NOT(OR(BE72="AJ列色消し",BF72="AJ列色消し")))),"！記入が必要な欄（オレンジ色のセル）に空欄があります。空欄を埋めてください。",""))</f>
        <v/>
      </c>
      <c r="AM72" s="495"/>
      <c r="AN72" s="537" t="e">
        <f aca="false">IFERROR(VLOOKUP(K72,【参考】数式用!$A$2:$N$57,14,FALSE),"")))</f>
        <v>#N/A</v>
      </c>
      <c r="AO72" s="537" t="str">
        <f aca="false">IF(AND(K72&lt;&gt;""),"N列に色付け","")</f>
        <v/>
      </c>
      <c r="AP72" s="538" t="e">
        <f aca="false">IF(AND(AC72&lt;&gt;0,AC72&lt;&gt;"",AN72="加算対象"),IF(AD72="○","入力済","未入力"),"")</f>
        <v>#N/A</v>
      </c>
      <c r="AQ72" s="538" t="str">
        <f aca="false">"キャリアパス要件Ⅰ・Ⅱ_"&amp;AN72</f>
        <v>キャリアパス要件Ⅰ・Ⅱ_</v>
      </c>
      <c r="AR72" s="239" t="str">
        <f aca="false">IF(AND(N72&lt;&gt;"", AE72=""), "未入力", "入力済")</f>
        <v>入力済</v>
      </c>
      <c r="AS72" s="537" t="e">
        <f aca="false">IF(AND(N72&lt;&gt;"", N72&lt;&gt;"処遇改善加算Ⅳ",AN72="加算対象"),"AF列に色付け","")</f>
        <v>#N/A</v>
      </c>
      <c r="AT72" s="239" t="str">
        <f aca="false">IF(AND(N72&lt;&gt;"", N72&lt;&gt;"処遇改善加算Ⅳ",N72&lt;&gt;"処遇改善加算", AF72=""), "未入力", "入力済")</f>
        <v>入力済</v>
      </c>
      <c r="AU72" s="239" t="str">
        <f aca="false">IF(OR(ISNUMBER(SEARCH("処遇改善加算Ⅰ",N72)),ISNUMBER(SEARCH("処遇改善加算Ⅱ",N72))),"対象","")</f>
        <v/>
      </c>
      <c r="AV72" s="239" t="e">
        <f aca="false">IF(AND(AN72="加算対象",N72&lt;&gt;"処遇改善加算Ⅲ",N72&lt;&gt;"処遇改善加算Ⅳ", N72&lt;&gt;"", AU72&lt;&gt;"対象外"), 1,"")</f>
        <v>#N/A</v>
      </c>
      <c r="AW72" s="537" t="e">
        <f aca="false">IF(AND(AV72=1, OR(AG72=0,AG72=""),AN72="加算対象"),"AH列に色付け","")</f>
        <v>#N/A</v>
      </c>
      <c r="AX72" s="537" t="str">
        <f aca="false">IF(AND($AV72=1,$AW72="AH列に色付け",OR($AG72="",$AH72="")),"未入力",IF(AND($AV72=1,$AW72="",$AG72=""),"未入力","入力済"))</f>
        <v>入力済</v>
      </c>
      <c r="AY72" s="239" t="e">
        <f aca="false">IFERROR(VLOOKUP(K72,【参考】数式用!$AR$3:$AS$49, 2, FALSE), "")))</f>
        <v>#N/A</v>
      </c>
      <c r="AZ72" s="537" t="e">
        <f aca="false">IF(AND(AN72="加算対象",OR(N72="処遇改善加算Ⅰイ",N72="処遇改善加算Ⅰロ")),"AI列に色付け","")</f>
        <v>#N/A</v>
      </c>
      <c r="BA72" s="496" t="str">
        <f aca="false">IF(AND(OR(N72="処遇改善加算Ⅰイ",N72="処遇改善加算Ⅰロ"), AI72=""), "未入力","入力済")</f>
        <v>入力済</v>
      </c>
      <c r="BB72" s="239" t="e">
        <f aca="false">IFERROR(VLOOKUP(K72,【参考】数式用!$AX$3:$AY$56, 2, FALSE), "")))</f>
        <v>#N/A</v>
      </c>
      <c r="BC72" s="537" t="e">
        <f aca="false">IF(OR(COUNTIF(AE72:AH72,"*令和８年度特例要件を*")&gt;0,ISNUMBER(SEARCH("処遇改善加算Ⅰロ",N72)),ISNUMBER(SEARCH("処遇改善加算Ⅱロ",N72)),AN72="加算対象外"),"AJ列に色付け","")</f>
        <v>#N/A</v>
      </c>
      <c r="BD72" s="496" t="str">
        <f aca="false">IF(AND(COUNTIF(AE72:AH72,"*令和８年度特例要件を*")&gt;0,AJ72=""), "未入力","入力済")</f>
        <v>入力済</v>
      </c>
      <c r="BE72" s="496" t="e">
        <f aca="false">IF(AH72="*その他*","AJ列色消し",IF(OR(ISNUMBER(SEARCH("処遇改善加算Ⅰロ",N72)),ISNUMBER(SEARCH("処遇改善加算Ⅱロ",N72))),"",IF(AND(BC72="AJ列に色付け",AE72="○",AF72="○",AG72&gt;=1),"AJ列色消し","")))</f>
        <v>#N/A</v>
      </c>
      <c r="BF72" s="496" t="str">
        <f aca="false">IF(AND(N72="処遇改善加算",AE72="○"),"AJ列色消し","")</f>
        <v/>
      </c>
      <c r="BG72" s="496" t="e">
        <f aca="false">IF(OR(TRIM(BC72)="",BE72="AJ列色消し",BF72="AJ列色消し"),"","入力必要")</f>
        <v>#N/A</v>
      </c>
      <c r="BH72" s="496" t="e">
        <f aca="false">IF(AND(BE72="",BG72="入力必要"),IF(AJ72="","未入力","入力済"),"")</f>
        <v>#N/A</v>
      </c>
      <c r="BI72" s="496" t="str">
        <f aca="false">G72</f>
        <v/>
      </c>
      <c r="BM72" s="500" t="e">
        <f aca="false">VLOOKUP(K72,【参考】数式用!$A$2:$O$57,15,FALSE))</f>
        <v>#N/A</v>
      </c>
    </row>
    <row r="73" customFormat="false" ht="109.5" hidden="false" customHeight="true" outlineLevel="0" collapsed="false">
      <c r="A73" s="475" t="n">
        <v>62</v>
      </c>
      <c r="B73" s="476" t="str">
        <f aca="false">IF(基本情報入力シート!B101="","",基本情報入力シート!B101)</f>
        <v/>
      </c>
      <c r="C73" s="476"/>
      <c r="D73" s="476"/>
      <c r="E73" s="476"/>
      <c r="F73" s="476"/>
      <c r="G73" s="477" t="str">
        <f aca="false">IF(基本情報入力シート!L101="", "", 基本情報入力シート!L101)</f>
        <v/>
      </c>
      <c r="H73" s="477" t="str">
        <f aca="false">IF(基本情報入力シート!Q101="", "", 基本情報入力シート!Q101)</f>
        <v/>
      </c>
      <c r="I73" s="477" t="str">
        <f aca="false">IF(基本情報入力シート!V101="", "", 基本情報入力シート!V101)</f>
        <v/>
      </c>
      <c r="J73" s="477" t="str">
        <f aca="false">IF(基本情報入力シート!W101="", "", 基本情報入力シート!W101)</f>
        <v/>
      </c>
      <c r="K73" s="477" t="str">
        <f aca="false">IF(基本情報入力シート!Z101="", "", 基本情報入力シート!Z101)</f>
        <v/>
      </c>
      <c r="L73" s="478" t="str">
        <f aca="false">IF(基本情報入力シート!AF101=0, "",基本情報入力シート!AF101)</f>
        <v/>
      </c>
      <c r="M73" s="479" t="e">
        <f aca="false">IF(AND(基本情報入力シート!AG101="",基本情報入力シート!AG101=""), "", 基本情報入力シート!AG101)</f>
        <v>#N/A</v>
      </c>
      <c r="N73" s="480"/>
      <c r="O73" s="481" t="e">
        <f aca="false">IFERROR(VLOOKUP(K73,【参考】数式用!$A$2:$M$57,MATCH(N73,【参考】数式用!$G$3:$M$3,0)+6,0),"")))</f>
        <v>#N/A</v>
      </c>
      <c r="P73" s="482" t="s">
        <v>179</v>
      </c>
      <c r="Q73" s="483"/>
      <c r="R73" s="484" t="s">
        <v>180</v>
      </c>
      <c r="S73" s="483"/>
      <c r="T73" s="484" t="s">
        <v>268</v>
      </c>
      <c r="U73" s="483"/>
      <c r="V73" s="484" t="s">
        <v>180</v>
      </c>
      <c r="W73" s="483"/>
      <c r="X73" s="484" t="s">
        <v>181</v>
      </c>
      <c r="Y73" s="484" t="s">
        <v>269</v>
      </c>
      <c r="Z73" s="484" t="str">
        <f aca="false">IF(Q73&gt;=1,(U73*12+W73)-(Q73*12+S73)+1,"")</f>
        <v/>
      </c>
      <c r="AA73" s="485" t="s">
        <v>270</v>
      </c>
      <c r="AB73" s="486" t="str">
        <f aca="false">IFERROR(ROUNDDOWN(ROUND(L73*O73,0)*M73,0)*Z73,"")</f>
        <v/>
      </c>
      <c r="AC73" s="487" t="e">
        <f aca="false">IFERROR(ROUNDDOWN(ROUNDDOWN(ROUND(L73*VLOOKUP(K73,【参考】数式用!$A$2:$M$57,MATCH("処遇改善加算Ⅳ",【参考】数式用!$G$3:$M$3,0)+6,0),0)*M73,0)*Z73*0.5,0), "")),0),0),0))</f>
        <v>#N/A</v>
      </c>
      <c r="AD73" s="488"/>
      <c r="AE73" s="489"/>
      <c r="AF73" s="489"/>
      <c r="AG73" s="490"/>
      <c r="AH73" s="491"/>
      <c r="AI73" s="536"/>
      <c r="AJ73" s="492"/>
      <c r="AK73" s="493" t="e">
        <f aca="false">IF(AND(N73&lt;&gt;"", OR(U73&lt;&gt;9,W73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IF(AND(AN73="加算対象外",N73&lt;&gt;"",AE73="―",AJ73="―"),"このサービスについては、キャリアパス要件Ⅰ・Ⅱか令和８年度特例要件のどちらかの要件を満たしている必要があります",""))</f>
        <v>#N/A</v>
      </c>
      <c r="AL73" s="494" t="str">
        <f aca="false">IF(N73="","",IF(OR(AND(COUNTIF(AP73,"未入力")&gt;0,AD73=""),AND(COUNTBLANK(AP73)&gt;0,AE73=""),AND(COUNTIF(AN73:BD73,"AF列に色付け")&gt;0,AF73=""),AND(COUNTIF(AN73:BD73,"AG列に色付け")&gt;0,OR(AG73="",AG73=0)),AND(COUNTIF(AN73:BD73,"AH列に色付け")&gt;0,AH73=""),AND(COUNTIF(AN73:BD73,"AI列に色付け")&gt;0,AI73=""),AND(COUNTIF(AN73:BD73,"AJ列に色付け")&gt;0,AJ73="",NOT(OR(BE73="AJ列色消し",BF73="AJ列色消し")))),"！記入が必要な欄（オレンジ色のセル）に空欄があります。空欄を埋めてください。",""))</f>
        <v/>
      </c>
      <c r="AM73" s="495"/>
      <c r="AN73" s="537" t="e">
        <f aca="false">IFERROR(VLOOKUP(K73,【参考】数式用!$A$2:$N$57,14,FALSE),"")))</f>
        <v>#N/A</v>
      </c>
      <c r="AO73" s="537" t="str">
        <f aca="false">IF(AND(K73&lt;&gt;""),"N列に色付け","")</f>
        <v/>
      </c>
      <c r="AP73" s="538" t="e">
        <f aca="false">IF(AND(AC73&lt;&gt;0,AC73&lt;&gt;"",AN73="加算対象"),IF(AD73="○","入力済","未入力"),"")</f>
        <v>#N/A</v>
      </c>
      <c r="AQ73" s="538" t="str">
        <f aca="false">"キャリアパス要件Ⅰ・Ⅱ_"&amp;AN73</f>
        <v>キャリアパス要件Ⅰ・Ⅱ_</v>
      </c>
      <c r="AR73" s="239" t="str">
        <f aca="false">IF(AND(N73&lt;&gt;"", AE73=""), "未入力", "入力済")</f>
        <v>入力済</v>
      </c>
      <c r="AS73" s="537" t="e">
        <f aca="false">IF(AND(N73&lt;&gt;"", N73&lt;&gt;"処遇改善加算Ⅳ",AN73="加算対象"),"AF列に色付け","")</f>
        <v>#N/A</v>
      </c>
      <c r="AT73" s="239" t="str">
        <f aca="false">IF(AND(N73&lt;&gt;"", N73&lt;&gt;"処遇改善加算Ⅳ",N73&lt;&gt;"処遇改善加算", AF73=""), "未入力", "入力済")</f>
        <v>入力済</v>
      </c>
      <c r="AU73" s="239" t="str">
        <f aca="false">IF(OR(ISNUMBER(SEARCH("処遇改善加算Ⅰ",N73)),ISNUMBER(SEARCH("処遇改善加算Ⅱ",N73))),"対象","")</f>
        <v/>
      </c>
      <c r="AV73" s="239" t="e">
        <f aca="false">IF(AND(AN73="加算対象",N73&lt;&gt;"処遇改善加算Ⅲ",N73&lt;&gt;"処遇改善加算Ⅳ", N73&lt;&gt;"", AU73&lt;&gt;"対象外"), 1,"")</f>
        <v>#N/A</v>
      </c>
      <c r="AW73" s="537" t="e">
        <f aca="false">IF(AND(AV73=1, OR(AG73=0,AG73=""),AN73="加算対象"),"AH列に色付け","")</f>
        <v>#N/A</v>
      </c>
      <c r="AX73" s="537" t="str">
        <f aca="false">IF(AND($AV73=1,$AW73="AH列に色付け",OR($AG73="",$AH73="")),"未入力",IF(AND($AV73=1,$AW73="",$AG73=""),"未入力","入力済"))</f>
        <v>入力済</v>
      </c>
      <c r="AY73" s="239" t="e">
        <f aca="false">IFERROR(VLOOKUP(K73,【参考】数式用!$AR$3:$AS$49, 2, FALSE), "")))</f>
        <v>#N/A</v>
      </c>
      <c r="AZ73" s="537" t="e">
        <f aca="false">IF(AND(AN73="加算対象",OR(N73="処遇改善加算Ⅰイ",N73="処遇改善加算Ⅰロ")),"AI列に色付け","")</f>
        <v>#N/A</v>
      </c>
      <c r="BA73" s="496" t="str">
        <f aca="false">IF(AND(OR(N73="処遇改善加算Ⅰイ",N73="処遇改善加算Ⅰロ"), AI73=""), "未入力","入力済")</f>
        <v>入力済</v>
      </c>
      <c r="BB73" s="239" t="e">
        <f aca="false">IFERROR(VLOOKUP(K73,【参考】数式用!$AX$3:$AY$56, 2, FALSE), "")))</f>
        <v>#N/A</v>
      </c>
      <c r="BC73" s="537" t="e">
        <f aca="false">IF(OR(COUNTIF(AE73:AH73,"*令和８年度特例要件を*")&gt;0,ISNUMBER(SEARCH("処遇改善加算Ⅰロ",N73)),ISNUMBER(SEARCH("処遇改善加算Ⅱロ",N73)),AN73="加算対象外"),"AJ列に色付け","")</f>
        <v>#N/A</v>
      </c>
      <c r="BD73" s="496" t="str">
        <f aca="false">IF(AND(COUNTIF(AE73:AH73,"*令和８年度特例要件を*")&gt;0,AJ73=""), "未入力","入力済")</f>
        <v>入力済</v>
      </c>
      <c r="BE73" s="496" t="e">
        <f aca="false">IF(AH73="*その他*","AJ列色消し",IF(OR(ISNUMBER(SEARCH("処遇改善加算Ⅰロ",N73)),ISNUMBER(SEARCH("処遇改善加算Ⅱロ",N73))),"",IF(AND(BC73="AJ列に色付け",AE73="○",AF73="○",AG73&gt;=1),"AJ列色消し","")))</f>
        <v>#N/A</v>
      </c>
      <c r="BF73" s="496" t="str">
        <f aca="false">IF(AND(N73="処遇改善加算",AE73="○"),"AJ列色消し","")</f>
        <v/>
      </c>
      <c r="BG73" s="496" t="e">
        <f aca="false">IF(OR(TRIM(BC73)="",BE73="AJ列色消し",BF73="AJ列色消し"),"","入力必要")</f>
        <v>#N/A</v>
      </c>
      <c r="BH73" s="496" t="e">
        <f aca="false">IF(AND(BE73="",BG73="入力必要"),IF(AJ73="","未入力","入力済"),"")</f>
        <v>#N/A</v>
      </c>
      <c r="BI73" s="496" t="str">
        <f aca="false">G73</f>
        <v/>
      </c>
      <c r="BM73" s="500" t="e">
        <f aca="false">VLOOKUP(K73,【参考】数式用!$A$2:$O$57,15,FALSE))</f>
        <v>#N/A</v>
      </c>
    </row>
    <row r="74" customFormat="false" ht="109.5" hidden="false" customHeight="true" outlineLevel="0" collapsed="false">
      <c r="A74" s="475" t="n">
        <v>63</v>
      </c>
      <c r="B74" s="476" t="str">
        <f aca="false">IF(基本情報入力シート!B102="","",基本情報入力シート!B102)</f>
        <v/>
      </c>
      <c r="C74" s="476"/>
      <c r="D74" s="476"/>
      <c r="E74" s="476"/>
      <c r="F74" s="476"/>
      <c r="G74" s="477" t="str">
        <f aca="false">IF(基本情報入力シート!L102="", "", 基本情報入力シート!L102)</f>
        <v/>
      </c>
      <c r="H74" s="477" t="str">
        <f aca="false">IF(基本情報入力シート!Q102="", "", 基本情報入力シート!Q102)</f>
        <v/>
      </c>
      <c r="I74" s="477" t="str">
        <f aca="false">IF(基本情報入力シート!V102="", "", 基本情報入力シート!V102)</f>
        <v/>
      </c>
      <c r="J74" s="477" t="str">
        <f aca="false">IF(基本情報入力シート!W102="", "", 基本情報入力シート!W102)</f>
        <v/>
      </c>
      <c r="K74" s="477" t="str">
        <f aca="false">IF(基本情報入力シート!Z102="", "", 基本情報入力シート!Z102)</f>
        <v/>
      </c>
      <c r="L74" s="478" t="str">
        <f aca="false">IF(基本情報入力シート!AF102=0, "",基本情報入力シート!AF102)</f>
        <v/>
      </c>
      <c r="M74" s="479" t="e">
        <f aca="false">IF(AND(基本情報入力シート!AG102="",基本情報入力シート!AG102=""), "", 基本情報入力シート!AG102)</f>
        <v>#N/A</v>
      </c>
      <c r="N74" s="480"/>
      <c r="O74" s="481" t="e">
        <f aca="false">IFERROR(VLOOKUP(K74,【参考】数式用!$A$2:$M$57,MATCH(N74,【参考】数式用!$G$3:$M$3,0)+6,0),"")))</f>
        <v>#N/A</v>
      </c>
      <c r="P74" s="482" t="s">
        <v>179</v>
      </c>
      <c r="Q74" s="483"/>
      <c r="R74" s="484" t="s">
        <v>180</v>
      </c>
      <c r="S74" s="483"/>
      <c r="T74" s="484" t="s">
        <v>268</v>
      </c>
      <c r="U74" s="483"/>
      <c r="V74" s="484" t="s">
        <v>180</v>
      </c>
      <c r="W74" s="483"/>
      <c r="X74" s="484" t="s">
        <v>181</v>
      </c>
      <c r="Y74" s="484" t="s">
        <v>269</v>
      </c>
      <c r="Z74" s="484" t="str">
        <f aca="false">IF(Q74&gt;=1,(U74*12+W74)-(Q74*12+S74)+1,"")</f>
        <v/>
      </c>
      <c r="AA74" s="485" t="s">
        <v>270</v>
      </c>
      <c r="AB74" s="486" t="str">
        <f aca="false">IFERROR(ROUNDDOWN(ROUND(L74*O74,0)*M74,0)*Z74,"")</f>
        <v/>
      </c>
      <c r="AC74" s="487" t="e">
        <f aca="false">IFERROR(ROUNDDOWN(ROUNDDOWN(ROUND(L74*VLOOKUP(K74,【参考】数式用!$A$2:$M$57,MATCH("処遇改善加算Ⅳ",【参考】数式用!$G$3:$M$3,0)+6,0),0)*M74,0)*Z74*0.5,0), "")),0),0),0))</f>
        <v>#N/A</v>
      </c>
      <c r="AD74" s="488"/>
      <c r="AE74" s="489"/>
      <c r="AF74" s="489"/>
      <c r="AG74" s="490"/>
      <c r="AH74" s="491"/>
      <c r="AI74" s="536"/>
      <c r="AJ74" s="492"/>
      <c r="AK74" s="493" t="e">
        <f aca="false">IF(AND(N74&lt;&gt;"", OR(U74&lt;&gt;9,W74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IF(AND(AN74="加算対象外",N74&lt;&gt;"",AE74="―",AJ74="―"),"このサービスについては、キャリアパス要件Ⅰ・Ⅱか令和８年度特例要件のどちらかの要件を満たしている必要があります",""))</f>
        <v>#N/A</v>
      </c>
      <c r="AL74" s="494" t="str">
        <f aca="false">IF(N74="","",IF(OR(AND(COUNTIF(AP74,"未入力")&gt;0,AD74=""),AND(COUNTBLANK(AP74)&gt;0,AE74=""),AND(COUNTIF(AN74:BD74,"AF列に色付け")&gt;0,AF74=""),AND(COUNTIF(AN74:BD74,"AG列に色付け")&gt;0,OR(AG74="",AG74=0)),AND(COUNTIF(AN74:BD74,"AH列に色付け")&gt;0,AH74=""),AND(COUNTIF(AN74:BD74,"AI列に色付け")&gt;0,AI74=""),AND(COUNTIF(AN74:BD74,"AJ列に色付け")&gt;0,AJ74="",NOT(OR(BE74="AJ列色消し",BF74="AJ列色消し")))),"！記入が必要な欄（オレンジ色のセル）に空欄があります。空欄を埋めてください。",""))</f>
        <v/>
      </c>
      <c r="AM74" s="495"/>
      <c r="AN74" s="537" t="e">
        <f aca="false">IFERROR(VLOOKUP(K74,【参考】数式用!$A$2:$N$57,14,FALSE),"")))</f>
        <v>#N/A</v>
      </c>
      <c r="AO74" s="537" t="str">
        <f aca="false">IF(AND(K74&lt;&gt;""),"N列に色付け","")</f>
        <v/>
      </c>
      <c r="AP74" s="538" t="e">
        <f aca="false">IF(AND(AC74&lt;&gt;0,AC74&lt;&gt;"",AN74="加算対象"),IF(AD74="○","入力済","未入力"),"")</f>
        <v>#N/A</v>
      </c>
      <c r="AQ74" s="538" t="str">
        <f aca="false">"キャリアパス要件Ⅰ・Ⅱ_"&amp;AN74</f>
        <v>キャリアパス要件Ⅰ・Ⅱ_</v>
      </c>
      <c r="AR74" s="239" t="str">
        <f aca="false">IF(AND(N74&lt;&gt;"", AE74=""), "未入力", "入力済")</f>
        <v>入力済</v>
      </c>
      <c r="AS74" s="537" t="e">
        <f aca="false">IF(AND(N74&lt;&gt;"", N74&lt;&gt;"処遇改善加算Ⅳ",AN74="加算対象"),"AF列に色付け","")</f>
        <v>#N/A</v>
      </c>
      <c r="AT74" s="239" t="str">
        <f aca="false">IF(AND(N74&lt;&gt;"", N74&lt;&gt;"処遇改善加算Ⅳ",N74&lt;&gt;"処遇改善加算", AF74=""), "未入力", "入力済")</f>
        <v>入力済</v>
      </c>
      <c r="AU74" s="239" t="str">
        <f aca="false">IF(OR(ISNUMBER(SEARCH("処遇改善加算Ⅰ",N74)),ISNUMBER(SEARCH("処遇改善加算Ⅱ",N74))),"対象","")</f>
        <v/>
      </c>
      <c r="AV74" s="239" t="e">
        <f aca="false">IF(AND(AN74="加算対象",N74&lt;&gt;"処遇改善加算Ⅲ",N74&lt;&gt;"処遇改善加算Ⅳ", N74&lt;&gt;"", AU74&lt;&gt;"対象外"), 1,"")</f>
        <v>#N/A</v>
      </c>
      <c r="AW74" s="537" t="e">
        <f aca="false">IF(AND(AV74=1, OR(AG74=0,AG74=""),AN74="加算対象"),"AH列に色付け","")</f>
        <v>#N/A</v>
      </c>
      <c r="AX74" s="537" t="str">
        <f aca="false">IF(AND($AV74=1,$AW74="AH列に色付け",OR($AG74="",$AH74="")),"未入力",IF(AND($AV74=1,$AW74="",$AG74=""),"未入力","入力済"))</f>
        <v>入力済</v>
      </c>
      <c r="AY74" s="239" t="e">
        <f aca="false">IFERROR(VLOOKUP(K74,【参考】数式用!$AR$3:$AS$49, 2, FALSE), "")))</f>
        <v>#N/A</v>
      </c>
      <c r="AZ74" s="537" t="e">
        <f aca="false">IF(AND(AN74="加算対象",OR(N74="処遇改善加算Ⅰイ",N74="処遇改善加算Ⅰロ")),"AI列に色付け","")</f>
        <v>#N/A</v>
      </c>
      <c r="BA74" s="496" t="str">
        <f aca="false">IF(AND(OR(N74="処遇改善加算Ⅰイ",N74="処遇改善加算Ⅰロ"), AI74=""), "未入力","入力済")</f>
        <v>入力済</v>
      </c>
      <c r="BB74" s="239" t="e">
        <f aca="false">IFERROR(VLOOKUP(K74,【参考】数式用!$AX$3:$AY$56, 2, FALSE), "")))</f>
        <v>#N/A</v>
      </c>
      <c r="BC74" s="537" t="e">
        <f aca="false">IF(OR(COUNTIF(AE74:AH74,"*令和８年度特例要件を*")&gt;0,ISNUMBER(SEARCH("処遇改善加算Ⅰロ",N74)),ISNUMBER(SEARCH("処遇改善加算Ⅱロ",N74)),AN74="加算対象外"),"AJ列に色付け","")</f>
        <v>#N/A</v>
      </c>
      <c r="BD74" s="496" t="str">
        <f aca="false">IF(AND(COUNTIF(AE74:AH74,"*令和８年度特例要件を*")&gt;0,AJ74=""), "未入力","入力済")</f>
        <v>入力済</v>
      </c>
      <c r="BE74" s="496" t="e">
        <f aca="false">IF(AH74="*その他*","AJ列色消し",IF(OR(ISNUMBER(SEARCH("処遇改善加算Ⅰロ",N74)),ISNUMBER(SEARCH("処遇改善加算Ⅱロ",N74))),"",IF(AND(BC74="AJ列に色付け",AE74="○",AF74="○",AG74&gt;=1),"AJ列色消し","")))</f>
        <v>#N/A</v>
      </c>
      <c r="BF74" s="496" t="str">
        <f aca="false">IF(AND(N74="処遇改善加算",AE74="○"),"AJ列色消し","")</f>
        <v/>
      </c>
      <c r="BG74" s="496" t="e">
        <f aca="false">IF(OR(TRIM(BC74)="",BE74="AJ列色消し",BF74="AJ列色消し"),"","入力必要")</f>
        <v>#N/A</v>
      </c>
      <c r="BH74" s="496" t="e">
        <f aca="false">IF(AND(BE74="",BG74="入力必要"),IF(AJ74="","未入力","入力済"),"")</f>
        <v>#N/A</v>
      </c>
      <c r="BI74" s="496" t="str">
        <f aca="false">G74</f>
        <v/>
      </c>
      <c r="BM74" s="500" t="e">
        <f aca="false">VLOOKUP(K74,【参考】数式用!$A$2:$O$57,15,FALSE))</f>
        <v>#N/A</v>
      </c>
    </row>
    <row r="75" customFormat="false" ht="109.5" hidden="false" customHeight="true" outlineLevel="0" collapsed="false">
      <c r="A75" s="475" t="n">
        <v>64</v>
      </c>
      <c r="B75" s="476" t="str">
        <f aca="false">IF(基本情報入力シート!B103="","",基本情報入力シート!B103)</f>
        <v/>
      </c>
      <c r="C75" s="476"/>
      <c r="D75" s="476"/>
      <c r="E75" s="476"/>
      <c r="F75" s="476"/>
      <c r="G75" s="477" t="str">
        <f aca="false">IF(基本情報入力シート!L103="", "", 基本情報入力シート!L103)</f>
        <v/>
      </c>
      <c r="H75" s="477" t="str">
        <f aca="false">IF(基本情報入力シート!Q103="", "", 基本情報入力シート!Q103)</f>
        <v/>
      </c>
      <c r="I75" s="477" t="str">
        <f aca="false">IF(基本情報入力シート!V103="", "", 基本情報入力シート!V103)</f>
        <v/>
      </c>
      <c r="J75" s="477" t="str">
        <f aca="false">IF(基本情報入力シート!W103="", "", 基本情報入力シート!W103)</f>
        <v/>
      </c>
      <c r="K75" s="477" t="str">
        <f aca="false">IF(基本情報入力シート!Z103="", "", 基本情報入力シート!Z103)</f>
        <v/>
      </c>
      <c r="L75" s="478" t="str">
        <f aca="false">IF(基本情報入力シート!AF103=0, "",基本情報入力シート!AF103)</f>
        <v/>
      </c>
      <c r="M75" s="479" t="e">
        <f aca="false">IF(AND(基本情報入力シート!AG103="",基本情報入力シート!AG103=""), "", 基本情報入力シート!AG103)</f>
        <v>#N/A</v>
      </c>
      <c r="N75" s="480"/>
      <c r="O75" s="481" t="e">
        <f aca="false">IFERROR(VLOOKUP(K75,【参考】数式用!$A$2:$M$57,MATCH(N75,【参考】数式用!$G$3:$M$3,0)+6,0),"")))</f>
        <v>#N/A</v>
      </c>
      <c r="P75" s="482" t="s">
        <v>179</v>
      </c>
      <c r="Q75" s="483"/>
      <c r="R75" s="484" t="s">
        <v>180</v>
      </c>
      <c r="S75" s="483"/>
      <c r="T75" s="484" t="s">
        <v>268</v>
      </c>
      <c r="U75" s="483"/>
      <c r="V75" s="484" t="s">
        <v>180</v>
      </c>
      <c r="W75" s="483"/>
      <c r="X75" s="484" t="s">
        <v>181</v>
      </c>
      <c r="Y75" s="484" t="s">
        <v>269</v>
      </c>
      <c r="Z75" s="484" t="str">
        <f aca="false">IF(Q75&gt;=1,(U75*12+W75)-(Q75*12+S75)+1,"")</f>
        <v/>
      </c>
      <c r="AA75" s="485" t="s">
        <v>270</v>
      </c>
      <c r="AB75" s="486" t="str">
        <f aca="false">IFERROR(ROUNDDOWN(ROUND(L75*O75,0)*M75,0)*Z75,"")</f>
        <v/>
      </c>
      <c r="AC75" s="487" t="e">
        <f aca="false">IFERROR(ROUNDDOWN(ROUNDDOWN(ROUND(L75*VLOOKUP(K75,【参考】数式用!$A$2:$M$57,MATCH("処遇改善加算Ⅳ",【参考】数式用!$G$3:$M$3,0)+6,0),0)*M75,0)*Z75*0.5,0), "")),0),0),0))</f>
        <v>#N/A</v>
      </c>
      <c r="AD75" s="488"/>
      <c r="AE75" s="489"/>
      <c r="AF75" s="489"/>
      <c r="AG75" s="490"/>
      <c r="AH75" s="491"/>
      <c r="AI75" s="536"/>
      <c r="AJ75" s="492"/>
      <c r="AK75" s="493" t="e">
        <f aca="false">IF(AND(N75&lt;&gt;"", OR(U75&lt;&gt;9,W75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IF(AND(AN75="加算対象外",N75&lt;&gt;"",AE75="―",AJ75="―"),"このサービスについては、キャリアパス要件Ⅰ・Ⅱか令和８年度特例要件のどちらかの要件を満たしている必要があります",""))</f>
        <v>#N/A</v>
      </c>
      <c r="AL75" s="494" t="str">
        <f aca="false">IF(N75="","",IF(OR(AND(COUNTIF(AP75,"未入力")&gt;0,AD75=""),AND(COUNTBLANK(AP75)&gt;0,AE75=""),AND(COUNTIF(AN75:BD75,"AF列に色付け")&gt;0,AF75=""),AND(COUNTIF(AN75:BD75,"AG列に色付け")&gt;0,OR(AG75="",AG75=0)),AND(COUNTIF(AN75:BD75,"AH列に色付け")&gt;0,AH75=""),AND(COUNTIF(AN75:BD75,"AI列に色付け")&gt;0,AI75=""),AND(COUNTIF(AN75:BD75,"AJ列に色付け")&gt;0,AJ75="",NOT(OR(BE75="AJ列色消し",BF75="AJ列色消し")))),"！記入が必要な欄（オレンジ色のセル）に空欄があります。空欄を埋めてください。",""))</f>
        <v/>
      </c>
      <c r="AM75" s="495"/>
      <c r="AN75" s="537" t="e">
        <f aca="false">IFERROR(VLOOKUP(K75,【参考】数式用!$A$2:$N$57,14,FALSE),"")))</f>
        <v>#N/A</v>
      </c>
      <c r="AO75" s="537" t="str">
        <f aca="false">IF(AND(K75&lt;&gt;""),"N列に色付け","")</f>
        <v/>
      </c>
      <c r="AP75" s="538" t="e">
        <f aca="false">IF(AND(AC75&lt;&gt;0,AC75&lt;&gt;"",AN75="加算対象"),IF(AD75="○","入力済","未入力"),"")</f>
        <v>#N/A</v>
      </c>
      <c r="AQ75" s="538" t="str">
        <f aca="false">"キャリアパス要件Ⅰ・Ⅱ_"&amp;AN75</f>
        <v>キャリアパス要件Ⅰ・Ⅱ_</v>
      </c>
      <c r="AR75" s="239" t="str">
        <f aca="false">IF(AND(N75&lt;&gt;"", AE75=""), "未入力", "入力済")</f>
        <v>入力済</v>
      </c>
      <c r="AS75" s="537" t="e">
        <f aca="false">IF(AND(N75&lt;&gt;"", N75&lt;&gt;"処遇改善加算Ⅳ",AN75="加算対象"),"AF列に色付け","")</f>
        <v>#N/A</v>
      </c>
      <c r="AT75" s="239" t="str">
        <f aca="false">IF(AND(N75&lt;&gt;"", N75&lt;&gt;"処遇改善加算Ⅳ",N75&lt;&gt;"処遇改善加算", AF75=""), "未入力", "入力済")</f>
        <v>入力済</v>
      </c>
      <c r="AU75" s="239" t="str">
        <f aca="false">IF(OR(ISNUMBER(SEARCH("処遇改善加算Ⅰ",N75)),ISNUMBER(SEARCH("処遇改善加算Ⅱ",N75))),"対象","")</f>
        <v/>
      </c>
      <c r="AV75" s="239" t="e">
        <f aca="false">IF(AND(AN75="加算対象",N75&lt;&gt;"処遇改善加算Ⅲ",N75&lt;&gt;"処遇改善加算Ⅳ", N75&lt;&gt;"", AU75&lt;&gt;"対象外"), 1,"")</f>
        <v>#N/A</v>
      </c>
      <c r="AW75" s="537" t="e">
        <f aca="false">IF(AND(AV75=1, OR(AG75=0,AG75=""),AN75="加算対象"),"AH列に色付け","")</f>
        <v>#N/A</v>
      </c>
      <c r="AX75" s="537" t="str">
        <f aca="false">IF(AND($AV75=1,$AW75="AH列に色付け",OR($AG75="",$AH75="")),"未入力",IF(AND($AV75=1,$AW75="",$AG75=""),"未入力","入力済"))</f>
        <v>入力済</v>
      </c>
      <c r="AY75" s="239" t="e">
        <f aca="false">IFERROR(VLOOKUP(K75,【参考】数式用!$AR$3:$AS$49, 2, FALSE), "")))</f>
        <v>#N/A</v>
      </c>
      <c r="AZ75" s="537" t="e">
        <f aca="false">IF(AND(AN75="加算対象",OR(N75="処遇改善加算Ⅰイ",N75="処遇改善加算Ⅰロ")),"AI列に色付け","")</f>
        <v>#N/A</v>
      </c>
      <c r="BA75" s="496" t="str">
        <f aca="false">IF(AND(OR(N75="処遇改善加算Ⅰイ",N75="処遇改善加算Ⅰロ"), AI75=""), "未入力","入力済")</f>
        <v>入力済</v>
      </c>
      <c r="BB75" s="239" t="e">
        <f aca="false">IFERROR(VLOOKUP(K75,【参考】数式用!$AX$3:$AY$56, 2, FALSE), "")))</f>
        <v>#N/A</v>
      </c>
      <c r="BC75" s="537" t="e">
        <f aca="false">IF(OR(COUNTIF(AE75:AH75,"*令和８年度特例要件を*")&gt;0,ISNUMBER(SEARCH("処遇改善加算Ⅰロ",N75)),ISNUMBER(SEARCH("処遇改善加算Ⅱロ",N75)),AN75="加算対象外"),"AJ列に色付け","")</f>
        <v>#N/A</v>
      </c>
      <c r="BD75" s="496" t="str">
        <f aca="false">IF(AND(COUNTIF(AE75:AH75,"*令和８年度特例要件を*")&gt;0,AJ75=""), "未入力","入力済")</f>
        <v>入力済</v>
      </c>
      <c r="BE75" s="496" t="e">
        <f aca="false">IF(AH75="*その他*","AJ列色消し",IF(OR(ISNUMBER(SEARCH("処遇改善加算Ⅰロ",N75)),ISNUMBER(SEARCH("処遇改善加算Ⅱロ",N75))),"",IF(AND(BC75="AJ列に色付け",AE75="○",AF75="○",AG75&gt;=1),"AJ列色消し","")))</f>
        <v>#N/A</v>
      </c>
      <c r="BF75" s="496" t="str">
        <f aca="false">IF(AND(N75="処遇改善加算",AE75="○"),"AJ列色消し","")</f>
        <v/>
      </c>
      <c r="BG75" s="496" t="e">
        <f aca="false">IF(OR(TRIM(BC75)="",BE75="AJ列色消し",BF75="AJ列色消し"),"","入力必要")</f>
        <v>#N/A</v>
      </c>
      <c r="BH75" s="496" t="e">
        <f aca="false">IF(AND(BE75="",BG75="入力必要"),IF(AJ75="","未入力","入力済"),"")</f>
        <v>#N/A</v>
      </c>
      <c r="BI75" s="496" t="str">
        <f aca="false">G75</f>
        <v/>
      </c>
      <c r="BM75" s="500" t="e">
        <f aca="false">VLOOKUP(K75,【参考】数式用!$A$2:$O$57,15,FALSE))</f>
        <v>#N/A</v>
      </c>
    </row>
    <row r="76" customFormat="false" ht="109.5" hidden="false" customHeight="true" outlineLevel="0" collapsed="false">
      <c r="A76" s="475" t="n">
        <v>65</v>
      </c>
      <c r="B76" s="476" t="str">
        <f aca="false">IF(基本情報入力シート!B104="","",基本情報入力シート!B104)</f>
        <v/>
      </c>
      <c r="C76" s="476"/>
      <c r="D76" s="476"/>
      <c r="E76" s="476"/>
      <c r="F76" s="476"/>
      <c r="G76" s="477" t="str">
        <f aca="false">IF(基本情報入力シート!L104="", "", 基本情報入力シート!L104)</f>
        <v/>
      </c>
      <c r="H76" s="477" t="str">
        <f aca="false">IF(基本情報入力シート!Q104="", "", 基本情報入力シート!Q104)</f>
        <v/>
      </c>
      <c r="I76" s="477" t="str">
        <f aca="false">IF(基本情報入力シート!V104="", "", 基本情報入力シート!V104)</f>
        <v/>
      </c>
      <c r="J76" s="477" t="str">
        <f aca="false">IF(基本情報入力シート!W104="", "", 基本情報入力シート!W104)</f>
        <v/>
      </c>
      <c r="K76" s="477" t="str">
        <f aca="false">IF(基本情報入力シート!Z104="", "", 基本情報入力シート!Z104)</f>
        <v/>
      </c>
      <c r="L76" s="478" t="str">
        <f aca="false">IF(基本情報入力シート!AF104=0, "",基本情報入力シート!AF104)</f>
        <v/>
      </c>
      <c r="M76" s="479" t="e">
        <f aca="false">IF(AND(基本情報入力シート!AG104="",基本情報入力シート!AG104=""), "", 基本情報入力シート!AG104)</f>
        <v>#N/A</v>
      </c>
      <c r="N76" s="480"/>
      <c r="O76" s="481" t="e">
        <f aca="false">IFERROR(VLOOKUP(K76,【参考】数式用!$A$2:$M$57,MATCH(N76,【参考】数式用!$G$3:$M$3,0)+6,0),"")))</f>
        <v>#N/A</v>
      </c>
      <c r="P76" s="482" t="s">
        <v>179</v>
      </c>
      <c r="Q76" s="483"/>
      <c r="R76" s="484" t="s">
        <v>180</v>
      </c>
      <c r="S76" s="483"/>
      <c r="T76" s="484" t="s">
        <v>268</v>
      </c>
      <c r="U76" s="483"/>
      <c r="V76" s="484" t="s">
        <v>180</v>
      </c>
      <c r="W76" s="483"/>
      <c r="X76" s="484" t="s">
        <v>181</v>
      </c>
      <c r="Y76" s="484" t="s">
        <v>269</v>
      </c>
      <c r="Z76" s="484" t="str">
        <f aca="false">IF(Q76&gt;=1,(U76*12+W76)-(Q76*12+S76)+1,"")</f>
        <v/>
      </c>
      <c r="AA76" s="485" t="s">
        <v>270</v>
      </c>
      <c r="AB76" s="486" t="str">
        <f aca="false">IFERROR(ROUNDDOWN(ROUND(L76*O76,0)*M76,0)*Z76,"")</f>
        <v/>
      </c>
      <c r="AC76" s="487" t="e">
        <f aca="false">IFERROR(ROUNDDOWN(ROUNDDOWN(ROUND(L76*VLOOKUP(K76,【参考】数式用!$A$2:$M$57,MATCH("処遇改善加算Ⅳ",【参考】数式用!$G$3:$M$3,0)+6,0),0)*M76,0)*Z76*0.5,0), "")),0),0),0))</f>
        <v>#N/A</v>
      </c>
      <c r="AD76" s="488"/>
      <c r="AE76" s="489"/>
      <c r="AF76" s="489"/>
      <c r="AG76" s="490"/>
      <c r="AH76" s="491"/>
      <c r="AI76" s="536"/>
      <c r="AJ76" s="492"/>
      <c r="AK76" s="493" t="e">
        <f aca="false">IF(AND(N76&lt;&gt;"", 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IF(AND(AN76="加算対象外",N76&lt;&gt;"",AE76="―",AJ76="―"),"このサービスについては、キャリアパス要件Ⅰ・Ⅱか令和８年度特例要件のどちらかの要件を満たしている必要があります",""))</f>
        <v>#N/A</v>
      </c>
      <c r="AL76" s="494" t="str">
        <f aca="false">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495"/>
      <c r="AN76" s="537" t="e">
        <f aca="false">IFERROR(VLOOKUP(K76,【参考】数式用!$A$2:$N$57,14,FALSE),"")))</f>
        <v>#N/A</v>
      </c>
      <c r="AO76" s="537" t="str">
        <f aca="false">IF(AND(K76&lt;&gt;""),"N列に色付け","")</f>
        <v/>
      </c>
      <c r="AP76" s="538" t="e">
        <f aca="false">IF(AND(AC76&lt;&gt;0,AC76&lt;&gt;"",AN76="加算対象"),IF(AD76="○","入力済","未入力"),"")</f>
        <v>#N/A</v>
      </c>
      <c r="AQ76" s="538" t="str">
        <f aca="false">"キャリアパス要件Ⅰ・Ⅱ_"&amp;AN76</f>
        <v>キャリアパス要件Ⅰ・Ⅱ_</v>
      </c>
      <c r="AR76" s="239" t="str">
        <f aca="false">IF(AND(N76&lt;&gt;"", AE76=""), "未入力", "入力済")</f>
        <v>入力済</v>
      </c>
      <c r="AS76" s="537" t="e">
        <f aca="false">IF(AND(N76&lt;&gt;"", N76&lt;&gt;"処遇改善加算Ⅳ",AN76="加算対象"),"AF列に色付け","")</f>
        <v>#N/A</v>
      </c>
      <c r="AT76" s="239" t="str">
        <f aca="false">IF(AND(N76&lt;&gt;"", N76&lt;&gt;"処遇改善加算Ⅳ",N76&lt;&gt;"処遇改善加算", AF76=""), "未入力", "入力済")</f>
        <v>入力済</v>
      </c>
      <c r="AU76" s="239" t="str">
        <f aca="false">IF(OR(ISNUMBER(SEARCH("処遇改善加算Ⅰ",N76)),ISNUMBER(SEARCH("処遇改善加算Ⅱ",N76))),"対象","")</f>
        <v/>
      </c>
      <c r="AV76" s="239" t="e">
        <f aca="false">IF(AND(AN76="加算対象",N76&lt;&gt;"処遇改善加算Ⅲ",N76&lt;&gt;"処遇改善加算Ⅳ", N76&lt;&gt;"", AU76&lt;&gt;"対象外"), 1,"")</f>
        <v>#N/A</v>
      </c>
      <c r="AW76" s="537" t="e">
        <f aca="false">IF(AND(AV76=1, OR(AG76=0,AG76=""),AN76="加算対象"),"AH列に色付け","")</f>
        <v>#N/A</v>
      </c>
      <c r="AX76" s="537" t="str">
        <f aca="false">IF(AND($AV76=1,$AW76="AH列に色付け",OR($AG76="",$AH76="")),"未入力",IF(AND($AV76=1,$AW76="",$AG76=""),"未入力","入力済"))</f>
        <v>入力済</v>
      </c>
      <c r="AY76" s="239" t="e">
        <f aca="false">IFERROR(VLOOKUP(K76,【参考】数式用!$AR$3:$AS$49, 2, FALSE), "")))</f>
        <v>#N/A</v>
      </c>
      <c r="AZ76" s="537" t="e">
        <f aca="false">IF(AND(AN76="加算対象",OR(N76="処遇改善加算Ⅰイ",N76="処遇改善加算Ⅰロ")),"AI列に色付け","")</f>
        <v>#N/A</v>
      </c>
      <c r="BA76" s="496" t="str">
        <f aca="false">IF(AND(OR(N76="処遇改善加算Ⅰイ",N76="処遇改善加算Ⅰロ"), AI76=""), "未入力","入力済")</f>
        <v>入力済</v>
      </c>
      <c r="BB76" s="239" t="e">
        <f aca="false">IFERROR(VLOOKUP(K76,【参考】数式用!$AX$3:$AY$56, 2, FALSE), "")))</f>
        <v>#N/A</v>
      </c>
      <c r="BC76" s="537" t="e">
        <f aca="false">IF(OR(COUNTIF(AE76:AH76,"*令和８年度特例要件を*")&gt;0,ISNUMBER(SEARCH("処遇改善加算Ⅰロ",N76)),ISNUMBER(SEARCH("処遇改善加算Ⅱロ",N76)),AN76="加算対象外"),"AJ列に色付け","")</f>
        <v>#N/A</v>
      </c>
      <c r="BD76" s="496" t="str">
        <f aca="false">IF(AND(COUNTIF(AE76:AH76,"*令和８年度特例要件を*")&gt;0,AJ76=""), "未入力","入力済")</f>
        <v>入力済</v>
      </c>
      <c r="BE76" s="496" t="e">
        <f aca="false">IF(AH76="*その他*","AJ列色消し",IF(OR(ISNUMBER(SEARCH("処遇改善加算Ⅰロ",N76)),ISNUMBER(SEARCH("処遇改善加算Ⅱロ",N76))),"",IF(AND(BC76="AJ列に色付け",AE76="○",AF76="○",AG76&gt;=1),"AJ列色消し","")))</f>
        <v>#N/A</v>
      </c>
      <c r="BF76" s="496" t="str">
        <f aca="false">IF(AND(N76="処遇改善加算",AE76="○"),"AJ列色消し","")</f>
        <v/>
      </c>
      <c r="BG76" s="496" t="e">
        <f aca="false">IF(OR(TRIM(BC76)="",BE76="AJ列色消し",BF76="AJ列色消し"),"","入力必要")</f>
        <v>#N/A</v>
      </c>
      <c r="BH76" s="496" t="e">
        <f aca="false">IF(AND(BE76="",BG76="入力必要"),IF(AJ76="","未入力","入力済"),"")</f>
        <v>#N/A</v>
      </c>
      <c r="BI76" s="496" t="str">
        <f aca="false">G76</f>
        <v/>
      </c>
      <c r="BM76" s="500" t="e">
        <f aca="false">VLOOKUP(K76,【参考】数式用!$A$2:$O$57,15,FALSE))</f>
        <v>#N/A</v>
      </c>
    </row>
    <row r="77" customFormat="false" ht="109.5" hidden="false" customHeight="true" outlineLevel="0" collapsed="false">
      <c r="A77" s="475" t="n">
        <v>66</v>
      </c>
      <c r="B77" s="476" t="str">
        <f aca="false">IF(基本情報入力シート!B105="","",基本情報入力シート!B105)</f>
        <v/>
      </c>
      <c r="C77" s="476"/>
      <c r="D77" s="476"/>
      <c r="E77" s="476"/>
      <c r="F77" s="476"/>
      <c r="G77" s="477" t="str">
        <f aca="false">IF(基本情報入力シート!L105="", "", 基本情報入力シート!L105)</f>
        <v/>
      </c>
      <c r="H77" s="477" t="str">
        <f aca="false">IF(基本情報入力シート!Q105="", "", 基本情報入力シート!Q105)</f>
        <v/>
      </c>
      <c r="I77" s="477" t="str">
        <f aca="false">IF(基本情報入力シート!V105="", "", 基本情報入力シート!V105)</f>
        <v/>
      </c>
      <c r="J77" s="477" t="str">
        <f aca="false">IF(基本情報入力シート!W105="", "", 基本情報入力シート!W105)</f>
        <v/>
      </c>
      <c r="K77" s="477" t="str">
        <f aca="false">IF(基本情報入力シート!Z105="", "", 基本情報入力シート!Z105)</f>
        <v/>
      </c>
      <c r="L77" s="478" t="str">
        <f aca="false">IF(基本情報入力シート!AF105=0, "",基本情報入力シート!AF105)</f>
        <v/>
      </c>
      <c r="M77" s="479" t="e">
        <f aca="false">IF(AND(基本情報入力シート!AG105="",基本情報入力シート!AG105=""), "", 基本情報入力シート!AG105)</f>
        <v>#N/A</v>
      </c>
      <c r="N77" s="480"/>
      <c r="O77" s="481" t="e">
        <f aca="false">IFERROR(VLOOKUP(K77,【参考】数式用!$A$2:$M$57,MATCH(N77,【参考】数式用!$G$3:$M$3,0)+6,0),"")))</f>
        <v>#N/A</v>
      </c>
      <c r="P77" s="482" t="s">
        <v>179</v>
      </c>
      <c r="Q77" s="483"/>
      <c r="R77" s="484" t="s">
        <v>180</v>
      </c>
      <c r="S77" s="483"/>
      <c r="T77" s="484" t="s">
        <v>268</v>
      </c>
      <c r="U77" s="483"/>
      <c r="V77" s="484" t="s">
        <v>180</v>
      </c>
      <c r="W77" s="483"/>
      <c r="X77" s="484" t="s">
        <v>181</v>
      </c>
      <c r="Y77" s="484" t="s">
        <v>269</v>
      </c>
      <c r="Z77" s="484" t="str">
        <f aca="false">IF(Q77&gt;=1,(U77*12+W77)-(Q77*12+S77)+1,"")</f>
        <v/>
      </c>
      <c r="AA77" s="485" t="s">
        <v>270</v>
      </c>
      <c r="AB77" s="486" t="str">
        <f aca="false">IFERROR(ROUNDDOWN(ROUND(L77*O77,0)*M77,0)*Z77,"")</f>
        <v/>
      </c>
      <c r="AC77" s="487" t="e">
        <f aca="false">IFERROR(ROUNDDOWN(ROUNDDOWN(ROUND(L77*VLOOKUP(K77,【参考】数式用!$A$2:$M$57,MATCH("処遇改善加算Ⅳ",【参考】数式用!$G$3:$M$3,0)+6,0),0)*M77,0)*Z77*0.5,0), "")),0),0),0))</f>
        <v>#N/A</v>
      </c>
      <c r="AD77" s="488"/>
      <c r="AE77" s="489"/>
      <c r="AF77" s="489"/>
      <c r="AG77" s="490"/>
      <c r="AH77" s="491"/>
      <c r="AI77" s="536"/>
      <c r="AJ77" s="492"/>
      <c r="AK77" s="493" t="e">
        <f aca="false">IF(AND(N77&lt;&gt;"", OR(U77&lt;&gt;9,W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IF(AND(AN77="加算対象外",N77&lt;&gt;"",AE77="―",AJ77="―"),"このサービスについては、キャリアパス要件Ⅰ・Ⅱか令和８年度特例要件のどちらかの要件を満たしている必要があります",""))</f>
        <v>#N/A</v>
      </c>
      <c r="AL77" s="494" t="str">
        <f aca="false">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495"/>
      <c r="AN77" s="537" t="e">
        <f aca="false">IFERROR(VLOOKUP(K77,【参考】数式用!$A$2:$N$57,14,FALSE),"")))</f>
        <v>#N/A</v>
      </c>
      <c r="AO77" s="537" t="str">
        <f aca="false">IF(AND(K77&lt;&gt;""),"N列に色付け","")</f>
        <v/>
      </c>
      <c r="AP77" s="538" t="e">
        <f aca="false">IF(AND(AC77&lt;&gt;0,AC77&lt;&gt;"",AN77="加算対象"),IF(AD77="○","入力済","未入力"),"")</f>
        <v>#N/A</v>
      </c>
      <c r="AQ77" s="538" t="str">
        <f aca="false">"キャリアパス要件Ⅰ・Ⅱ_"&amp;AN77</f>
        <v>キャリアパス要件Ⅰ・Ⅱ_</v>
      </c>
      <c r="AR77" s="239" t="str">
        <f aca="false">IF(AND(N77&lt;&gt;"", AE77=""), "未入力", "入力済")</f>
        <v>入力済</v>
      </c>
      <c r="AS77" s="537" t="e">
        <f aca="false">IF(AND(N77&lt;&gt;"", N77&lt;&gt;"処遇改善加算Ⅳ",AN77="加算対象"),"AF列に色付け","")</f>
        <v>#N/A</v>
      </c>
      <c r="AT77" s="239" t="str">
        <f aca="false">IF(AND(N77&lt;&gt;"", N77&lt;&gt;"処遇改善加算Ⅳ",N77&lt;&gt;"処遇改善加算", AF77=""), "未入力", "入力済")</f>
        <v>入力済</v>
      </c>
      <c r="AU77" s="239" t="str">
        <f aca="false">IF(OR(ISNUMBER(SEARCH("処遇改善加算Ⅰ",N77)),ISNUMBER(SEARCH("処遇改善加算Ⅱ",N77))),"対象","")</f>
        <v/>
      </c>
      <c r="AV77" s="239" t="e">
        <f aca="false">IF(AND(AN77="加算対象",N77&lt;&gt;"処遇改善加算Ⅲ",N77&lt;&gt;"処遇改善加算Ⅳ", N77&lt;&gt;"", AU77&lt;&gt;"対象外"), 1,"")</f>
        <v>#N/A</v>
      </c>
      <c r="AW77" s="537" t="e">
        <f aca="false">IF(AND(AV77=1, OR(AG77=0,AG77=""),AN77="加算対象"),"AH列に色付け","")</f>
        <v>#N/A</v>
      </c>
      <c r="AX77" s="537" t="str">
        <f aca="false">IF(AND($AV77=1,$AW77="AH列に色付け",OR($AG77="",$AH77="")),"未入力",IF(AND($AV77=1,$AW77="",$AG77=""),"未入力","入力済"))</f>
        <v>入力済</v>
      </c>
      <c r="AY77" s="239" t="e">
        <f aca="false">IFERROR(VLOOKUP(K77,【参考】数式用!$AR$3:$AS$49, 2, FALSE), "")))</f>
        <v>#N/A</v>
      </c>
      <c r="AZ77" s="537" t="e">
        <f aca="false">IF(AND(AN77="加算対象",OR(N77="処遇改善加算Ⅰイ",N77="処遇改善加算Ⅰロ")),"AI列に色付け","")</f>
        <v>#N/A</v>
      </c>
      <c r="BA77" s="496" t="str">
        <f aca="false">IF(AND(OR(N77="処遇改善加算Ⅰイ",N77="処遇改善加算Ⅰロ"), AI77=""), "未入力","入力済")</f>
        <v>入力済</v>
      </c>
      <c r="BB77" s="239" t="e">
        <f aca="false">IFERROR(VLOOKUP(K77,【参考】数式用!$AX$3:$AY$56, 2, FALSE), "")))</f>
        <v>#N/A</v>
      </c>
      <c r="BC77" s="537" t="e">
        <f aca="false">IF(OR(COUNTIF(AE77:AH77,"*令和８年度特例要件を*")&gt;0,ISNUMBER(SEARCH("処遇改善加算Ⅰロ",N77)),ISNUMBER(SEARCH("処遇改善加算Ⅱロ",N77)),AN77="加算対象外"),"AJ列に色付け","")</f>
        <v>#N/A</v>
      </c>
      <c r="BD77" s="496" t="str">
        <f aca="false">IF(AND(COUNTIF(AE77:AH77,"*令和８年度特例要件を*")&gt;0,AJ77=""), "未入力","入力済")</f>
        <v>入力済</v>
      </c>
      <c r="BE77" s="496" t="e">
        <f aca="false">IF(AH77="*その他*","AJ列色消し",IF(OR(ISNUMBER(SEARCH("処遇改善加算Ⅰロ",N77)),ISNUMBER(SEARCH("処遇改善加算Ⅱロ",N77))),"",IF(AND(BC77="AJ列に色付け",AE77="○",AF77="○",AG77&gt;=1),"AJ列色消し","")))</f>
        <v>#N/A</v>
      </c>
      <c r="BF77" s="496" t="str">
        <f aca="false">IF(AND(N77="処遇改善加算",AE77="○"),"AJ列色消し","")</f>
        <v/>
      </c>
      <c r="BG77" s="496" t="e">
        <f aca="false">IF(OR(TRIM(BC77)="",BE77="AJ列色消し",BF77="AJ列色消し"),"","入力必要")</f>
        <v>#N/A</v>
      </c>
      <c r="BH77" s="496" t="e">
        <f aca="false">IF(AND(BE77="",BG77="入力必要"),IF(AJ77="","未入力","入力済"),"")</f>
        <v>#N/A</v>
      </c>
      <c r="BI77" s="496" t="str">
        <f aca="false">G77</f>
        <v/>
      </c>
      <c r="BM77" s="500" t="e">
        <f aca="false">VLOOKUP(K77,【参考】数式用!$A$2:$O$57,15,FALSE))</f>
        <v>#N/A</v>
      </c>
    </row>
    <row r="78" customFormat="false" ht="109.5" hidden="false" customHeight="true" outlineLevel="0" collapsed="false">
      <c r="A78" s="475" t="n">
        <v>67</v>
      </c>
      <c r="B78" s="476" t="str">
        <f aca="false">IF(基本情報入力シート!B106="","",基本情報入力シート!B106)</f>
        <v/>
      </c>
      <c r="C78" s="476"/>
      <c r="D78" s="476"/>
      <c r="E78" s="476"/>
      <c r="F78" s="476"/>
      <c r="G78" s="477" t="str">
        <f aca="false">IF(基本情報入力シート!L106="", "", 基本情報入力シート!L106)</f>
        <v/>
      </c>
      <c r="H78" s="477" t="str">
        <f aca="false">IF(基本情報入力シート!Q106="", "", 基本情報入力シート!Q106)</f>
        <v/>
      </c>
      <c r="I78" s="477" t="str">
        <f aca="false">IF(基本情報入力シート!V106="", "", 基本情報入力シート!V106)</f>
        <v/>
      </c>
      <c r="J78" s="477" t="str">
        <f aca="false">IF(基本情報入力シート!W106="", "", 基本情報入力シート!W106)</f>
        <v/>
      </c>
      <c r="K78" s="477" t="str">
        <f aca="false">IF(基本情報入力シート!Z106="", "", 基本情報入力シート!Z106)</f>
        <v/>
      </c>
      <c r="L78" s="478" t="str">
        <f aca="false">IF(基本情報入力シート!AF106=0, "",基本情報入力シート!AF106)</f>
        <v/>
      </c>
      <c r="M78" s="479" t="e">
        <f aca="false">IF(AND(基本情報入力シート!AG106="",基本情報入力シート!AG106=""), "", 基本情報入力シート!AG106)</f>
        <v>#N/A</v>
      </c>
      <c r="N78" s="480"/>
      <c r="O78" s="481" t="e">
        <f aca="false">IFERROR(VLOOKUP(K78,【参考】数式用!$A$2:$M$57,MATCH(N78,【参考】数式用!$G$3:$M$3,0)+6,0),"")))</f>
        <v>#N/A</v>
      </c>
      <c r="P78" s="482" t="s">
        <v>179</v>
      </c>
      <c r="Q78" s="483"/>
      <c r="R78" s="484" t="s">
        <v>180</v>
      </c>
      <c r="S78" s="483"/>
      <c r="T78" s="484" t="s">
        <v>268</v>
      </c>
      <c r="U78" s="483"/>
      <c r="V78" s="484" t="s">
        <v>180</v>
      </c>
      <c r="W78" s="483"/>
      <c r="X78" s="484" t="s">
        <v>181</v>
      </c>
      <c r="Y78" s="484" t="s">
        <v>269</v>
      </c>
      <c r="Z78" s="484" t="str">
        <f aca="false">IF(Q78&gt;=1,(U78*12+W78)-(Q78*12+S78)+1,"")</f>
        <v/>
      </c>
      <c r="AA78" s="485" t="s">
        <v>270</v>
      </c>
      <c r="AB78" s="486" t="str">
        <f aca="false">IFERROR(ROUNDDOWN(ROUND(L78*O78,0)*M78,0)*Z78,"")</f>
        <v/>
      </c>
      <c r="AC78" s="487" t="e">
        <f aca="false">IFERROR(ROUNDDOWN(ROUNDDOWN(ROUND(L78*VLOOKUP(K78,【参考】数式用!$A$2:$M$57,MATCH("処遇改善加算Ⅳ",【参考】数式用!$G$3:$M$3,0)+6,0),0)*M78,0)*Z78*0.5,0), "")),0),0),0))</f>
        <v>#N/A</v>
      </c>
      <c r="AD78" s="488"/>
      <c r="AE78" s="489"/>
      <c r="AF78" s="489"/>
      <c r="AG78" s="490"/>
      <c r="AH78" s="491"/>
      <c r="AI78" s="536"/>
      <c r="AJ78" s="492"/>
      <c r="AK78" s="493" t="e">
        <f aca="false">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#N/A</v>
      </c>
      <c r="AL78" s="494" t="str">
        <f aca="false">IF(N78="","",IF(OR(AND(COUNTIF(AP78,"未入力")&gt;0,AD78=""),AND(COUNTBLANK(AP78)&gt;0,AE78=""),AND(COUNTIF(AN78:BD78,"AF列に色付け")&gt;0,AF78=""),AND(COUNTIF(AN78:BD78,"AG列に色付け")&gt;0,OR(AG78="",AG78=0)),AND(COUNTIF(AN78:BD78,"AH列に色付け")&gt;0,AH78=""),AND(COUNTIF(AN78:BD78,"AI列に色付け")&gt;0,AI78=""),AND(COUNTIF(AN78:BD78,"AJ列に色付け")&gt;0,AJ78="",NOT(OR(BE78="AJ列色消し",BF78="AJ列色消し")))),"！記入が必要な欄（オレンジ色のセル）に空欄があります。空欄を埋めてください。",""))</f>
        <v/>
      </c>
      <c r="AM78" s="495"/>
      <c r="AN78" s="537" t="e">
        <f aca="false">IFERROR(VLOOKUP(K78,【参考】数式用!$A$2:$N$57,14,FALSE),"")))</f>
        <v>#N/A</v>
      </c>
      <c r="AO78" s="537" t="str">
        <f aca="false">IF(AND(K78&lt;&gt;""),"N列に色付け","")</f>
        <v/>
      </c>
      <c r="AP78" s="538" t="e">
        <f aca="false">IF(AND(AC78&lt;&gt;0,AC78&lt;&gt;"",AN78="加算対象"),IF(AD78="○","入力済","未入力"),"")</f>
        <v>#N/A</v>
      </c>
      <c r="AQ78" s="538" t="str">
        <f aca="false">"キャリアパス要件Ⅰ・Ⅱ_"&amp;AN78</f>
        <v>キャリアパス要件Ⅰ・Ⅱ_</v>
      </c>
      <c r="AR78" s="239" t="str">
        <f aca="false">IF(AND(N78&lt;&gt;"", AE78=""), "未入力", "入力済")</f>
        <v>入力済</v>
      </c>
      <c r="AS78" s="537" t="e">
        <f aca="false">IF(AND(N78&lt;&gt;"", N78&lt;&gt;"処遇改善加算Ⅳ",AN78="加算対象"),"AF列に色付け","")</f>
        <v>#N/A</v>
      </c>
      <c r="AT78" s="239" t="str">
        <f aca="false">IF(AND(N78&lt;&gt;"", N78&lt;&gt;"処遇改善加算Ⅳ",N78&lt;&gt;"処遇改善加算", AF78=""), "未入力", "入力済")</f>
        <v>入力済</v>
      </c>
      <c r="AU78" s="239" t="str">
        <f aca="false">IF(OR(ISNUMBER(SEARCH("処遇改善加算Ⅰ",N78)),ISNUMBER(SEARCH("処遇改善加算Ⅱ",N78))),"対象","")</f>
        <v/>
      </c>
      <c r="AV78" s="239" t="e">
        <f aca="false">IF(AND(AN78="加算対象",N78&lt;&gt;"処遇改善加算Ⅲ",N78&lt;&gt;"処遇改善加算Ⅳ", N78&lt;&gt;"", AU78&lt;&gt;"対象外"), 1,"")</f>
        <v>#N/A</v>
      </c>
      <c r="AW78" s="537" t="e">
        <f aca="false">IF(AND(AV78=1, OR(AG78=0,AG78=""),AN78="加算対象"),"AH列に色付け","")</f>
        <v>#N/A</v>
      </c>
      <c r="AX78" s="537" t="str">
        <f aca="false">IF(AND($AV78=1,$AW78="AH列に色付け",OR($AG78="",$AH78="")),"未入力",IF(AND($AV78=1,$AW78="",$AG78=""),"未入力","入力済"))</f>
        <v>入力済</v>
      </c>
      <c r="AY78" s="239" t="e">
        <f aca="false">IFERROR(VLOOKUP(K78,【参考】数式用!$AR$3:$AS$49, 2, FALSE), "")))</f>
        <v>#N/A</v>
      </c>
      <c r="AZ78" s="537" t="e">
        <f aca="false">IF(AND(AN78="加算対象",OR(N78="処遇改善加算Ⅰイ",N78="処遇改善加算Ⅰロ")),"AI列に色付け","")</f>
        <v>#N/A</v>
      </c>
      <c r="BA78" s="496" t="str">
        <f aca="false">IF(AND(OR(N78="処遇改善加算Ⅰイ",N78="処遇改善加算Ⅰロ"), AI78=""), "未入力","入力済")</f>
        <v>入力済</v>
      </c>
      <c r="BB78" s="239" t="e">
        <f aca="false">IFERROR(VLOOKUP(K78,【参考】数式用!$AX$3:$AY$56, 2, FALSE), "")))</f>
        <v>#N/A</v>
      </c>
      <c r="BC78" s="537" t="e">
        <f aca="false">IF(OR(COUNTIF(AE78:AH78,"*令和８年度特例要件を*")&gt;0,ISNUMBER(SEARCH("処遇改善加算Ⅰロ",N78)),ISNUMBER(SEARCH("処遇改善加算Ⅱロ",N78)),AN78="加算対象外"),"AJ列に色付け","")</f>
        <v>#N/A</v>
      </c>
      <c r="BD78" s="496" t="str">
        <f aca="false">IF(AND(COUNTIF(AE78:AH78,"*令和８年度特例要件を*")&gt;0,AJ78=""), "未入力","入力済")</f>
        <v>入力済</v>
      </c>
      <c r="BE78" s="496" t="e">
        <f aca="false">IF(AH78="*その他*","AJ列色消し",IF(OR(ISNUMBER(SEARCH("処遇改善加算Ⅰロ",N78)),ISNUMBER(SEARCH("処遇改善加算Ⅱロ",N78))),"",IF(AND(BC78="AJ列に色付け",AE78="○",AF78="○",AG78&gt;=1),"AJ列色消し","")))</f>
        <v>#N/A</v>
      </c>
      <c r="BF78" s="496" t="str">
        <f aca="false">IF(AND(N78="処遇改善加算",AE78="○"),"AJ列色消し","")</f>
        <v/>
      </c>
      <c r="BG78" s="496" t="e">
        <f aca="false">IF(OR(TRIM(BC78)="",BE78="AJ列色消し",BF78="AJ列色消し"),"","入力必要")</f>
        <v>#N/A</v>
      </c>
      <c r="BH78" s="496" t="e">
        <f aca="false">IF(AND(BE78="",BG78="入力必要"),IF(AJ78="","未入力","入力済"),"")</f>
        <v>#N/A</v>
      </c>
      <c r="BI78" s="496" t="str">
        <f aca="false">G78</f>
        <v/>
      </c>
      <c r="BM78" s="500" t="e">
        <f aca="false">VLOOKUP(K78,【参考】数式用!$A$2:$O$57,15,FALSE))</f>
        <v>#N/A</v>
      </c>
    </row>
    <row r="79" customFormat="false" ht="109.5" hidden="false" customHeight="true" outlineLevel="0" collapsed="false">
      <c r="A79" s="475" t="n">
        <v>68</v>
      </c>
      <c r="B79" s="476" t="str">
        <f aca="false">IF(基本情報入力シート!B107="","",基本情報入力シート!B107)</f>
        <v/>
      </c>
      <c r="C79" s="476"/>
      <c r="D79" s="476"/>
      <c r="E79" s="476"/>
      <c r="F79" s="476"/>
      <c r="G79" s="477" t="str">
        <f aca="false">IF(基本情報入力シート!L107="", "", 基本情報入力シート!L107)</f>
        <v/>
      </c>
      <c r="H79" s="477" t="str">
        <f aca="false">IF(基本情報入力シート!Q107="", "", 基本情報入力シート!Q107)</f>
        <v/>
      </c>
      <c r="I79" s="477" t="str">
        <f aca="false">IF(基本情報入力シート!V107="", "", 基本情報入力シート!V107)</f>
        <v/>
      </c>
      <c r="J79" s="477" t="str">
        <f aca="false">IF(基本情報入力シート!W107="", "", 基本情報入力シート!W107)</f>
        <v/>
      </c>
      <c r="K79" s="477" t="str">
        <f aca="false">IF(基本情報入力シート!Z107="", "", 基本情報入力シート!Z107)</f>
        <v/>
      </c>
      <c r="L79" s="478" t="str">
        <f aca="false">IF(基本情報入力シート!AF107=0, "",基本情報入力シート!AF107)</f>
        <v/>
      </c>
      <c r="M79" s="479" t="e">
        <f aca="false">IF(AND(基本情報入力シート!AG107="",基本情報入力シート!AG107=""), "", 基本情報入力シート!AG107)</f>
        <v>#N/A</v>
      </c>
      <c r="N79" s="480"/>
      <c r="O79" s="481" t="e">
        <f aca="false">IFERROR(VLOOKUP(K79,【参考】数式用!$A$2:$M$57,MATCH(N79,【参考】数式用!$G$3:$M$3,0)+6,0),"")))</f>
        <v>#N/A</v>
      </c>
      <c r="P79" s="482" t="s">
        <v>179</v>
      </c>
      <c r="Q79" s="483"/>
      <c r="R79" s="484" t="s">
        <v>180</v>
      </c>
      <c r="S79" s="483"/>
      <c r="T79" s="484" t="s">
        <v>268</v>
      </c>
      <c r="U79" s="483"/>
      <c r="V79" s="484" t="s">
        <v>180</v>
      </c>
      <c r="W79" s="483"/>
      <c r="X79" s="484" t="s">
        <v>181</v>
      </c>
      <c r="Y79" s="484" t="s">
        <v>269</v>
      </c>
      <c r="Z79" s="484" t="str">
        <f aca="false">IF(Q79&gt;=1,(U79*12+W79)-(Q79*12+S79)+1,"")</f>
        <v/>
      </c>
      <c r="AA79" s="485" t="s">
        <v>270</v>
      </c>
      <c r="AB79" s="486" t="str">
        <f aca="false">IFERROR(ROUNDDOWN(ROUND(L79*O79,0)*M79,0)*Z79,"")</f>
        <v/>
      </c>
      <c r="AC79" s="487" t="e">
        <f aca="false">IFERROR(ROUNDDOWN(ROUNDDOWN(ROUND(L79*VLOOKUP(K79,【参考】数式用!$A$2:$M$57,MATCH("処遇改善加算Ⅳ",【参考】数式用!$G$3:$M$3,0)+6,0),0)*M79,0)*Z79*0.5,0), "")),0),0),0))</f>
        <v>#N/A</v>
      </c>
      <c r="AD79" s="488"/>
      <c r="AE79" s="489"/>
      <c r="AF79" s="489"/>
      <c r="AG79" s="490"/>
      <c r="AH79" s="491"/>
      <c r="AI79" s="536"/>
      <c r="AJ79" s="492"/>
      <c r="AK79" s="493" t="e">
        <f aca="false">IF(AND(N79&lt;&gt;"", OR(U79&lt;&gt;9,W79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IF(AND(AN79="加算対象外",N79&lt;&gt;"",AE79="―",AJ79="―"),"このサービスについては、キャリアパス要件Ⅰ・Ⅱか令和８年度特例要件のどちらかの要件を満たしている必要があります",""))</f>
        <v>#N/A</v>
      </c>
      <c r="AL79" s="494" t="str">
        <f aca="false">IF(N79="","",IF(OR(AND(COUNTIF(AP79,"未入力")&gt;0,AD79=""),AND(COUNTBLANK(AP79)&gt;0,AE79=""),AND(COUNTIF(AN79:BD79,"AF列に色付け")&gt;0,AF79=""),AND(COUNTIF(AN79:BD79,"AG列に色付け")&gt;0,OR(AG79="",AG79=0)),AND(COUNTIF(AN79:BD79,"AH列に色付け")&gt;0,AH79=""),AND(COUNTIF(AN79:BD79,"AI列に色付け")&gt;0,AI79=""),AND(COUNTIF(AN79:BD79,"AJ列に色付け")&gt;0,AJ79="",NOT(OR(BE79="AJ列色消し",BF79="AJ列色消し")))),"！記入が必要な欄（オレンジ色のセル）に空欄があります。空欄を埋めてください。",""))</f>
        <v/>
      </c>
      <c r="AM79" s="495"/>
      <c r="AN79" s="537" t="e">
        <f aca="false">IFERROR(VLOOKUP(K79,【参考】数式用!$A$2:$N$57,14,FALSE),"")))</f>
        <v>#N/A</v>
      </c>
      <c r="AO79" s="537" t="str">
        <f aca="false">IF(AND(K79&lt;&gt;""),"N列に色付け","")</f>
        <v/>
      </c>
      <c r="AP79" s="538" t="e">
        <f aca="false">IF(AND(AC79&lt;&gt;0,AC79&lt;&gt;"",AN79="加算対象"),IF(AD79="○","入力済","未入力"),"")</f>
        <v>#N/A</v>
      </c>
      <c r="AQ79" s="538" t="str">
        <f aca="false">"キャリアパス要件Ⅰ・Ⅱ_"&amp;AN79</f>
        <v>キャリアパス要件Ⅰ・Ⅱ_</v>
      </c>
      <c r="AR79" s="239" t="str">
        <f aca="false">IF(AND(N79&lt;&gt;"", AE79=""), "未入力", "入力済")</f>
        <v>入力済</v>
      </c>
      <c r="AS79" s="537" t="e">
        <f aca="false">IF(AND(N79&lt;&gt;"", N79&lt;&gt;"処遇改善加算Ⅳ",AN79="加算対象"),"AF列に色付け","")</f>
        <v>#N/A</v>
      </c>
      <c r="AT79" s="239" t="str">
        <f aca="false">IF(AND(N79&lt;&gt;"", N79&lt;&gt;"処遇改善加算Ⅳ",N79&lt;&gt;"処遇改善加算", AF79=""), "未入力", "入力済")</f>
        <v>入力済</v>
      </c>
      <c r="AU79" s="239" t="str">
        <f aca="false">IF(OR(ISNUMBER(SEARCH("処遇改善加算Ⅰ",N79)),ISNUMBER(SEARCH("処遇改善加算Ⅱ",N79))),"対象","")</f>
        <v/>
      </c>
      <c r="AV79" s="239" t="e">
        <f aca="false">IF(AND(AN79="加算対象",N79&lt;&gt;"処遇改善加算Ⅲ",N79&lt;&gt;"処遇改善加算Ⅳ", N79&lt;&gt;"", AU79&lt;&gt;"対象外"), 1,"")</f>
        <v>#N/A</v>
      </c>
      <c r="AW79" s="537" t="e">
        <f aca="false">IF(AND(AV79=1, OR(AG79=0,AG79=""),AN79="加算対象"),"AH列に色付け","")</f>
        <v>#N/A</v>
      </c>
      <c r="AX79" s="537" t="str">
        <f aca="false">IF(AND($AV79=1,$AW79="AH列に色付け",OR($AG79="",$AH79="")),"未入力",IF(AND($AV79=1,$AW79="",$AG79=""),"未入力","入力済"))</f>
        <v>入力済</v>
      </c>
      <c r="AY79" s="239" t="e">
        <f aca="false">IFERROR(VLOOKUP(K79,【参考】数式用!$AR$3:$AS$49, 2, FALSE), "")))</f>
        <v>#N/A</v>
      </c>
      <c r="AZ79" s="537" t="e">
        <f aca="false">IF(AND(AN79="加算対象",OR(N79="処遇改善加算Ⅰイ",N79="処遇改善加算Ⅰロ")),"AI列に色付け","")</f>
        <v>#N/A</v>
      </c>
      <c r="BA79" s="496" t="str">
        <f aca="false">IF(AND(OR(N79="処遇改善加算Ⅰイ",N79="処遇改善加算Ⅰロ"), AI79=""), "未入力","入力済")</f>
        <v>入力済</v>
      </c>
      <c r="BB79" s="239" t="e">
        <f aca="false">IFERROR(VLOOKUP(K79,【参考】数式用!$AX$3:$AY$56, 2, FALSE), "")))</f>
        <v>#N/A</v>
      </c>
      <c r="BC79" s="537" t="e">
        <f aca="false">IF(OR(COUNTIF(AE79:AH79,"*令和８年度特例要件を*")&gt;0,ISNUMBER(SEARCH("処遇改善加算Ⅰロ",N79)),ISNUMBER(SEARCH("処遇改善加算Ⅱロ",N79)),AN79="加算対象外"),"AJ列に色付け","")</f>
        <v>#N/A</v>
      </c>
      <c r="BD79" s="496" t="str">
        <f aca="false">IF(AND(COUNTIF(AE79:AH79,"*令和８年度特例要件を*")&gt;0,AJ79=""), "未入力","入力済")</f>
        <v>入力済</v>
      </c>
      <c r="BE79" s="496" t="e">
        <f aca="false">IF(AH79="*その他*","AJ列色消し",IF(OR(ISNUMBER(SEARCH("処遇改善加算Ⅰロ",N79)),ISNUMBER(SEARCH("処遇改善加算Ⅱロ",N79))),"",IF(AND(BC79="AJ列に色付け",AE79="○",AF79="○",AG79&gt;=1),"AJ列色消し","")))</f>
        <v>#N/A</v>
      </c>
      <c r="BF79" s="496" t="str">
        <f aca="false">IF(AND(N79="処遇改善加算",AE79="○"),"AJ列色消し","")</f>
        <v/>
      </c>
      <c r="BG79" s="496" t="e">
        <f aca="false">IF(OR(TRIM(BC79)="",BE79="AJ列色消し",BF79="AJ列色消し"),"","入力必要")</f>
        <v>#N/A</v>
      </c>
      <c r="BH79" s="496" t="e">
        <f aca="false">IF(AND(BE79="",BG79="入力必要"),IF(AJ79="","未入力","入力済"),"")</f>
        <v>#N/A</v>
      </c>
      <c r="BI79" s="496" t="str">
        <f aca="false">G79</f>
        <v/>
      </c>
      <c r="BM79" s="500" t="e">
        <f aca="false">VLOOKUP(K79,【参考】数式用!$A$2:$O$57,15,FALSE))</f>
        <v>#N/A</v>
      </c>
    </row>
    <row r="80" customFormat="false" ht="109.5" hidden="false" customHeight="true" outlineLevel="0" collapsed="false">
      <c r="A80" s="475" t="n">
        <v>69</v>
      </c>
      <c r="B80" s="476" t="str">
        <f aca="false">IF(基本情報入力シート!B108="","",基本情報入力シート!B108)</f>
        <v/>
      </c>
      <c r="C80" s="476"/>
      <c r="D80" s="476"/>
      <c r="E80" s="476"/>
      <c r="F80" s="476"/>
      <c r="G80" s="477" t="str">
        <f aca="false">IF(基本情報入力シート!L108="", "", 基本情報入力シート!L108)</f>
        <v/>
      </c>
      <c r="H80" s="477" t="str">
        <f aca="false">IF(基本情報入力シート!Q108="", "", 基本情報入力シート!Q108)</f>
        <v/>
      </c>
      <c r="I80" s="477" t="str">
        <f aca="false">IF(基本情報入力シート!V108="", "", 基本情報入力シート!V108)</f>
        <v/>
      </c>
      <c r="J80" s="477" t="str">
        <f aca="false">IF(基本情報入力シート!W108="", "", 基本情報入力シート!W108)</f>
        <v/>
      </c>
      <c r="K80" s="477" t="str">
        <f aca="false">IF(基本情報入力シート!Z108="", "", 基本情報入力シート!Z108)</f>
        <v/>
      </c>
      <c r="L80" s="478" t="str">
        <f aca="false">IF(基本情報入力シート!AF108=0, "",基本情報入力シート!AF108)</f>
        <v/>
      </c>
      <c r="M80" s="479" t="e">
        <f aca="false">IF(AND(基本情報入力シート!AG108="",基本情報入力シート!AG108=""), "", 基本情報入力シート!AG108)</f>
        <v>#N/A</v>
      </c>
      <c r="N80" s="480"/>
      <c r="O80" s="481" t="e">
        <f aca="false">IFERROR(VLOOKUP(K80,【参考】数式用!$A$2:$M$57,MATCH(N80,【参考】数式用!$G$3:$M$3,0)+6,0),"")))</f>
        <v>#N/A</v>
      </c>
      <c r="P80" s="482" t="s">
        <v>179</v>
      </c>
      <c r="Q80" s="483"/>
      <c r="R80" s="484" t="s">
        <v>180</v>
      </c>
      <c r="S80" s="483"/>
      <c r="T80" s="484" t="s">
        <v>268</v>
      </c>
      <c r="U80" s="483"/>
      <c r="V80" s="484" t="s">
        <v>180</v>
      </c>
      <c r="W80" s="483"/>
      <c r="X80" s="484" t="s">
        <v>181</v>
      </c>
      <c r="Y80" s="484" t="s">
        <v>269</v>
      </c>
      <c r="Z80" s="484" t="str">
        <f aca="false">IF(Q80&gt;=1,(U80*12+W80)-(Q80*12+S80)+1,"")</f>
        <v/>
      </c>
      <c r="AA80" s="485" t="s">
        <v>270</v>
      </c>
      <c r="AB80" s="486" t="str">
        <f aca="false">IFERROR(ROUNDDOWN(ROUND(L80*O80,0)*M80,0)*Z80,"")</f>
        <v/>
      </c>
      <c r="AC80" s="487" t="e">
        <f aca="false">IFERROR(ROUNDDOWN(ROUNDDOWN(ROUND(L80*VLOOKUP(K80,【参考】数式用!$A$2:$M$57,MATCH("処遇改善加算Ⅳ",【参考】数式用!$G$3:$M$3,0)+6,0),0)*M80,0)*Z80*0.5,0), "")),0),0),0))</f>
        <v>#N/A</v>
      </c>
      <c r="AD80" s="488"/>
      <c r="AE80" s="489"/>
      <c r="AF80" s="489"/>
      <c r="AG80" s="490"/>
      <c r="AH80" s="491"/>
      <c r="AI80" s="536"/>
      <c r="AJ80" s="492"/>
      <c r="AK80" s="493" t="e">
        <f aca="false">IF(AND(N80&lt;&gt;"", OR(U80&lt;&gt;9,W80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IF(AND(AN80="加算対象外",N80&lt;&gt;"",AE80="―",AJ80="―"),"このサービスについては、キャリアパス要件Ⅰ・Ⅱか令和８年度特例要件のどちらかの要件を満たしている必要があります",""))</f>
        <v>#N/A</v>
      </c>
      <c r="AL80" s="494" t="str">
        <f aca="false">IF(N80="","",IF(OR(AND(COUNTIF(AP80,"未入力")&gt;0,AD80=""),AND(COUNTBLANK(AP80)&gt;0,AE80=""),AND(COUNTIF(AN80:BD80,"AF列に色付け")&gt;0,AF80=""),AND(COUNTIF(AN80:BD80,"AG列に色付け")&gt;0,OR(AG80="",AG80=0)),AND(COUNTIF(AN80:BD80,"AH列に色付け")&gt;0,AH80=""),AND(COUNTIF(AN80:BD80,"AI列に色付け")&gt;0,AI80=""),AND(COUNTIF(AN80:BD80,"AJ列に色付け")&gt;0,AJ80="",NOT(OR(BE80="AJ列色消し",BF80="AJ列色消し")))),"！記入が必要な欄（オレンジ色のセル）に空欄があります。空欄を埋めてください。",""))</f>
        <v/>
      </c>
      <c r="AM80" s="495"/>
      <c r="AN80" s="537" t="e">
        <f aca="false">IFERROR(VLOOKUP(K80,【参考】数式用!$A$2:$N$57,14,FALSE),"")))</f>
        <v>#N/A</v>
      </c>
      <c r="AO80" s="537" t="str">
        <f aca="false">IF(AND(K80&lt;&gt;""),"N列に色付け","")</f>
        <v/>
      </c>
      <c r="AP80" s="538" t="e">
        <f aca="false">IF(AND(AC80&lt;&gt;0,AC80&lt;&gt;"",AN80="加算対象"),IF(AD80="○","入力済","未入力"),"")</f>
        <v>#N/A</v>
      </c>
      <c r="AQ80" s="538" t="str">
        <f aca="false">"キャリアパス要件Ⅰ・Ⅱ_"&amp;AN80</f>
        <v>キャリアパス要件Ⅰ・Ⅱ_</v>
      </c>
      <c r="AR80" s="239" t="str">
        <f aca="false">IF(AND(N80&lt;&gt;"", AE80=""), "未入力", "入力済")</f>
        <v>入力済</v>
      </c>
      <c r="AS80" s="537" t="e">
        <f aca="false">IF(AND(N80&lt;&gt;"", N80&lt;&gt;"処遇改善加算Ⅳ",AN80="加算対象"),"AF列に色付け","")</f>
        <v>#N/A</v>
      </c>
      <c r="AT80" s="239" t="str">
        <f aca="false">IF(AND(N80&lt;&gt;"", N80&lt;&gt;"処遇改善加算Ⅳ",N80&lt;&gt;"処遇改善加算", AF80=""), "未入力", "入力済")</f>
        <v>入力済</v>
      </c>
      <c r="AU80" s="239" t="str">
        <f aca="false">IF(OR(ISNUMBER(SEARCH("処遇改善加算Ⅰ",N80)),ISNUMBER(SEARCH("処遇改善加算Ⅱ",N80))),"対象","")</f>
        <v/>
      </c>
      <c r="AV80" s="239" t="e">
        <f aca="false">IF(AND(AN80="加算対象",N80&lt;&gt;"処遇改善加算Ⅲ",N80&lt;&gt;"処遇改善加算Ⅳ", N80&lt;&gt;"", AU80&lt;&gt;"対象外"), 1,"")</f>
        <v>#N/A</v>
      </c>
      <c r="AW80" s="537" t="e">
        <f aca="false">IF(AND(AV80=1, OR(AG80=0,AG80=""),AN80="加算対象"),"AH列に色付け","")</f>
        <v>#N/A</v>
      </c>
      <c r="AX80" s="537" t="str">
        <f aca="false">IF(AND($AV80=1,$AW80="AH列に色付け",OR($AG80="",$AH80="")),"未入力",IF(AND($AV80=1,$AW80="",$AG80=""),"未入力","入力済"))</f>
        <v>入力済</v>
      </c>
      <c r="AY80" s="239" t="e">
        <f aca="false">IFERROR(VLOOKUP(K80,【参考】数式用!$AR$3:$AS$49, 2, FALSE), "")))</f>
        <v>#N/A</v>
      </c>
      <c r="AZ80" s="537" t="e">
        <f aca="false">IF(AND(AN80="加算対象",OR(N80="処遇改善加算Ⅰイ",N80="処遇改善加算Ⅰロ")),"AI列に色付け","")</f>
        <v>#N/A</v>
      </c>
      <c r="BA80" s="496" t="str">
        <f aca="false">IF(AND(OR(N80="処遇改善加算Ⅰイ",N80="処遇改善加算Ⅰロ"), AI80=""), "未入力","入力済")</f>
        <v>入力済</v>
      </c>
      <c r="BB80" s="239" t="e">
        <f aca="false">IFERROR(VLOOKUP(K80,【参考】数式用!$AX$3:$AY$56, 2, FALSE), "")))</f>
        <v>#N/A</v>
      </c>
      <c r="BC80" s="537" t="e">
        <f aca="false">IF(OR(COUNTIF(AE80:AH80,"*令和８年度特例要件を*")&gt;0,ISNUMBER(SEARCH("処遇改善加算Ⅰロ",N80)),ISNUMBER(SEARCH("処遇改善加算Ⅱロ",N80)),AN80="加算対象外"),"AJ列に色付け","")</f>
        <v>#N/A</v>
      </c>
      <c r="BD80" s="496" t="str">
        <f aca="false">IF(AND(COUNTIF(AE80:AH80,"*令和８年度特例要件を*")&gt;0,AJ80=""), "未入力","入力済")</f>
        <v>入力済</v>
      </c>
      <c r="BE80" s="496" t="e">
        <f aca="false">IF(AH80="*その他*","AJ列色消し",IF(OR(ISNUMBER(SEARCH("処遇改善加算Ⅰロ",N80)),ISNUMBER(SEARCH("処遇改善加算Ⅱロ",N80))),"",IF(AND(BC80="AJ列に色付け",AE80="○",AF80="○",AG80&gt;=1),"AJ列色消し","")))</f>
        <v>#N/A</v>
      </c>
      <c r="BF80" s="496" t="str">
        <f aca="false">IF(AND(N80="処遇改善加算",AE80="○"),"AJ列色消し","")</f>
        <v/>
      </c>
      <c r="BG80" s="496" t="e">
        <f aca="false">IF(OR(TRIM(BC80)="",BE80="AJ列色消し",BF80="AJ列色消し"),"","入力必要")</f>
        <v>#N/A</v>
      </c>
      <c r="BH80" s="496" t="e">
        <f aca="false">IF(AND(BE80="",BG80="入力必要"),IF(AJ80="","未入力","入力済"),"")</f>
        <v>#N/A</v>
      </c>
      <c r="BI80" s="496" t="str">
        <f aca="false">G80</f>
        <v/>
      </c>
      <c r="BM80" s="500" t="e">
        <f aca="false">VLOOKUP(K80,【参考】数式用!$A$2:$O$57,15,FALSE))</f>
        <v>#N/A</v>
      </c>
    </row>
    <row r="81" customFormat="false" ht="109.5" hidden="false" customHeight="true" outlineLevel="0" collapsed="false">
      <c r="A81" s="475" t="n">
        <v>70</v>
      </c>
      <c r="B81" s="476" t="str">
        <f aca="false">IF(基本情報入力シート!B109="","",基本情報入力シート!B109)</f>
        <v/>
      </c>
      <c r="C81" s="476"/>
      <c r="D81" s="476"/>
      <c r="E81" s="476"/>
      <c r="F81" s="476"/>
      <c r="G81" s="477" t="str">
        <f aca="false">IF(基本情報入力シート!L109="", "", 基本情報入力シート!L109)</f>
        <v/>
      </c>
      <c r="H81" s="477" t="str">
        <f aca="false">IF(基本情報入力シート!Q109="", "", 基本情報入力シート!Q109)</f>
        <v/>
      </c>
      <c r="I81" s="477" t="str">
        <f aca="false">IF(基本情報入力シート!V109="", "", 基本情報入力シート!V109)</f>
        <v/>
      </c>
      <c r="J81" s="477" t="str">
        <f aca="false">IF(基本情報入力シート!W109="", "", 基本情報入力シート!W109)</f>
        <v/>
      </c>
      <c r="K81" s="477" t="str">
        <f aca="false">IF(基本情報入力シート!Z109="", "", 基本情報入力シート!Z109)</f>
        <v/>
      </c>
      <c r="L81" s="478" t="str">
        <f aca="false">IF(基本情報入力シート!AF109=0, "",基本情報入力シート!AF109)</f>
        <v/>
      </c>
      <c r="M81" s="479" t="e">
        <f aca="false">IF(AND(基本情報入力シート!AG109="",基本情報入力シート!AG109=""), "", 基本情報入力シート!AG109)</f>
        <v>#N/A</v>
      </c>
      <c r="N81" s="480"/>
      <c r="O81" s="481" t="e">
        <f aca="false">IFERROR(VLOOKUP(K81,【参考】数式用!$A$2:$M$57,MATCH(N81,【参考】数式用!$G$3:$M$3,0)+6,0),"")))</f>
        <v>#N/A</v>
      </c>
      <c r="P81" s="482" t="s">
        <v>179</v>
      </c>
      <c r="Q81" s="483"/>
      <c r="R81" s="484" t="s">
        <v>180</v>
      </c>
      <c r="S81" s="483"/>
      <c r="T81" s="484" t="s">
        <v>268</v>
      </c>
      <c r="U81" s="483"/>
      <c r="V81" s="484" t="s">
        <v>180</v>
      </c>
      <c r="W81" s="483"/>
      <c r="X81" s="484" t="s">
        <v>181</v>
      </c>
      <c r="Y81" s="484" t="s">
        <v>269</v>
      </c>
      <c r="Z81" s="484" t="str">
        <f aca="false">IF(Q81&gt;=1,(U81*12+W81)-(Q81*12+S81)+1,"")</f>
        <v/>
      </c>
      <c r="AA81" s="485" t="s">
        <v>270</v>
      </c>
      <c r="AB81" s="486" t="str">
        <f aca="false">IFERROR(ROUNDDOWN(ROUND(L81*O81,0)*M81,0)*Z81,"")</f>
        <v/>
      </c>
      <c r="AC81" s="487" t="e">
        <f aca="false">IFERROR(ROUNDDOWN(ROUNDDOWN(ROUND(L81*VLOOKUP(K81,【参考】数式用!$A$2:$M$57,MATCH("処遇改善加算Ⅳ",【参考】数式用!$G$3:$M$3,0)+6,0),0)*M81,0)*Z81*0.5,0), "")),0),0),0))</f>
        <v>#N/A</v>
      </c>
      <c r="AD81" s="488"/>
      <c r="AE81" s="489"/>
      <c r="AF81" s="489"/>
      <c r="AG81" s="490"/>
      <c r="AH81" s="491"/>
      <c r="AI81" s="536"/>
      <c r="AJ81" s="492"/>
      <c r="AK81" s="493" t="e">
        <f aca="false">IF(AND(N81&lt;&gt;"", OR(U81&lt;&gt;9,W81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IF(AND(AN81="加算対象外",N81&lt;&gt;"",AE81="―",AJ81="―"),"このサービスについては、キャリアパス要件Ⅰ・Ⅱか令和８年度特例要件のどちらかの要件を満たしている必要があります",""))</f>
        <v>#N/A</v>
      </c>
      <c r="AL81" s="494" t="str">
        <f aca="false">IF(N81="","",IF(OR(AND(COUNTIF(AP81,"未入力")&gt;0,AD81=""),AND(COUNTBLANK(AP81)&gt;0,AE81=""),AND(COUNTIF(AN81:BD81,"AF列に色付け")&gt;0,AF81=""),AND(COUNTIF(AN81:BD81,"AG列に色付け")&gt;0,OR(AG81="",AG81=0)),AND(COUNTIF(AN81:BD81,"AH列に色付け")&gt;0,AH81=""),AND(COUNTIF(AN81:BD81,"AI列に色付け")&gt;0,AI81=""),AND(COUNTIF(AN81:BD81,"AJ列に色付け")&gt;0,AJ81="",NOT(OR(BE81="AJ列色消し",BF81="AJ列色消し")))),"！記入が必要な欄（オレンジ色のセル）に空欄があります。空欄を埋めてください。",""))</f>
        <v/>
      </c>
      <c r="AM81" s="495"/>
      <c r="AN81" s="537" t="e">
        <f aca="false">IFERROR(VLOOKUP(K81,【参考】数式用!$A$2:$N$57,14,FALSE),"")))</f>
        <v>#N/A</v>
      </c>
      <c r="AO81" s="537" t="str">
        <f aca="false">IF(AND(K81&lt;&gt;""),"N列に色付け","")</f>
        <v/>
      </c>
      <c r="AP81" s="538" t="e">
        <f aca="false">IF(AND(AC81&lt;&gt;0,AC81&lt;&gt;"",AN81="加算対象"),IF(AD81="○","入力済","未入力"),"")</f>
        <v>#N/A</v>
      </c>
      <c r="AQ81" s="538" t="str">
        <f aca="false">"キャリアパス要件Ⅰ・Ⅱ_"&amp;AN81</f>
        <v>キャリアパス要件Ⅰ・Ⅱ_</v>
      </c>
      <c r="AR81" s="239" t="str">
        <f aca="false">IF(AND(N81&lt;&gt;"", AE81=""), "未入力", "入力済")</f>
        <v>入力済</v>
      </c>
      <c r="AS81" s="537" t="e">
        <f aca="false">IF(AND(N81&lt;&gt;"", N81&lt;&gt;"処遇改善加算Ⅳ",AN81="加算対象"),"AF列に色付け","")</f>
        <v>#N/A</v>
      </c>
      <c r="AT81" s="239" t="str">
        <f aca="false">IF(AND(N81&lt;&gt;"", N81&lt;&gt;"処遇改善加算Ⅳ",N81&lt;&gt;"処遇改善加算", AF81=""), "未入力", "入力済")</f>
        <v>入力済</v>
      </c>
      <c r="AU81" s="239" t="str">
        <f aca="false">IF(OR(ISNUMBER(SEARCH("処遇改善加算Ⅰ",N81)),ISNUMBER(SEARCH("処遇改善加算Ⅱ",N81))),"対象","")</f>
        <v/>
      </c>
      <c r="AV81" s="239" t="e">
        <f aca="false">IF(AND(AN81="加算対象",N81&lt;&gt;"処遇改善加算Ⅲ",N81&lt;&gt;"処遇改善加算Ⅳ", N81&lt;&gt;"", AU81&lt;&gt;"対象外"), 1,"")</f>
        <v>#N/A</v>
      </c>
      <c r="AW81" s="537" t="e">
        <f aca="false">IF(AND(AV81=1, OR(AG81=0,AG81=""),AN81="加算対象"),"AH列に色付け","")</f>
        <v>#N/A</v>
      </c>
      <c r="AX81" s="537" t="str">
        <f aca="false">IF(AND($AV81=1,$AW81="AH列に色付け",OR($AG81="",$AH81="")),"未入力",IF(AND($AV81=1,$AW81="",$AG81=""),"未入力","入力済"))</f>
        <v>入力済</v>
      </c>
      <c r="AY81" s="239" t="e">
        <f aca="false">IFERROR(VLOOKUP(K81,【参考】数式用!$AR$3:$AS$49, 2, FALSE), "")))</f>
        <v>#N/A</v>
      </c>
      <c r="AZ81" s="537" t="e">
        <f aca="false">IF(AND(AN81="加算対象",OR(N81="処遇改善加算Ⅰイ",N81="処遇改善加算Ⅰロ")),"AI列に色付け","")</f>
        <v>#N/A</v>
      </c>
      <c r="BA81" s="496" t="str">
        <f aca="false">IF(AND(OR(N81="処遇改善加算Ⅰイ",N81="処遇改善加算Ⅰロ"), AI81=""), "未入力","入力済")</f>
        <v>入力済</v>
      </c>
      <c r="BB81" s="239" t="e">
        <f aca="false">IFERROR(VLOOKUP(K81,【参考】数式用!$AX$3:$AY$56, 2, FALSE), "")))</f>
        <v>#N/A</v>
      </c>
      <c r="BC81" s="537" t="e">
        <f aca="false">IF(OR(COUNTIF(AE81:AH81,"*令和８年度特例要件を*")&gt;0,ISNUMBER(SEARCH("処遇改善加算Ⅰロ",N81)),ISNUMBER(SEARCH("処遇改善加算Ⅱロ",N81)),AN81="加算対象外"),"AJ列に色付け","")</f>
        <v>#N/A</v>
      </c>
      <c r="BD81" s="496" t="str">
        <f aca="false">IF(AND(COUNTIF(AE81:AH81,"*令和８年度特例要件を*")&gt;0,AJ81=""), "未入力","入力済")</f>
        <v>入力済</v>
      </c>
      <c r="BE81" s="496" t="e">
        <f aca="false">IF(AH81="*その他*","AJ列色消し",IF(OR(ISNUMBER(SEARCH("処遇改善加算Ⅰロ",N81)),ISNUMBER(SEARCH("処遇改善加算Ⅱロ",N81))),"",IF(AND(BC81="AJ列に色付け",AE81="○",AF81="○",AG81&gt;=1),"AJ列色消し","")))</f>
        <v>#N/A</v>
      </c>
      <c r="BF81" s="496" t="str">
        <f aca="false">IF(AND(N81="処遇改善加算",AE81="○"),"AJ列色消し","")</f>
        <v/>
      </c>
      <c r="BG81" s="496" t="e">
        <f aca="false">IF(OR(TRIM(BC81)="",BE81="AJ列色消し",BF81="AJ列色消し"),"","入力必要")</f>
        <v>#N/A</v>
      </c>
      <c r="BH81" s="496" t="e">
        <f aca="false">IF(AND(BE81="",BG81="入力必要"),IF(AJ81="","未入力","入力済"),"")</f>
        <v>#N/A</v>
      </c>
      <c r="BI81" s="496" t="str">
        <f aca="false">G81</f>
        <v/>
      </c>
      <c r="BM81" s="500" t="e">
        <f aca="false">VLOOKUP(K81,【参考】数式用!$A$2:$O$57,15,FALSE))</f>
        <v>#N/A</v>
      </c>
    </row>
    <row r="82" customFormat="false" ht="109.5" hidden="false" customHeight="true" outlineLevel="0" collapsed="false">
      <c r="A82" s="475" t="n">
        <v>71</v>
      </c>
      <c r="B82" s="476" t="str">
        <f aca="false">IF(基本情報入力シート!B110="","",基本情報入力シート!B110)</f>
        <v/>
      </c>
      <c r="C82" s="476"/>
      <c r="D82" s="476"/>
      <c r="E82" s="476"/>
      <c r="F82" s="476"/>
      <c r="G82" s="477" t="str">
        <f aca="false">IF(基本情報入力シート!L110="", "", 基本情報入力シート!L110)</f>
        <v/>
      </c>
      <c r="H82" s="477" t="str">
        <f aca="false">IF(基本情報入力シート!Q110="", "", 基本情報入力シート!Q110)</f>
        <v/>
      </c>
      <c r="I82" s="477" t="str">
        <f aca="false">IF(基本情報入力シート!V110="", "", 基本情報入力シート!V110)</f>
        <v/>
      </c>
      <c r="J82" s="477" t="str">
        <f aca="false">IF(基本情報入力シート!W110="", "", 基本情報入力シート!W110)</f>
        <v/>
      </c>
      <c r="K82" s="477" t="str">
        <f aca="false">IF(基本情報入力シート!Z110="", "", 基本情報入力シート!Z110)</f>
        <v/>
      </c>
      <c r="L82" s="478" t="str">
        <f aca="false">IF(基本情報入力シート!AF110=0, "",基本情報入力シート!AF110)</f>
        <v/>
      </c>
      <c r="M82" s="479" t="e">
        <f aca="false">IF(AND(基本情報入力シート!AG110="",基本情報入力シート!AG110=""), "", 基本情報入力シート!AG110)</f>
        <v>#N/A</v>
      </c>
      <c r="N82" s="480"/>
      <c r="O82" s="481" t="e">
        <f aca="false">IFERROR(VLOOKUP(K82,【参考】数式用!$A$2:$M$57,MATCH(N82,【参考】数式用!$G$3:$M$3,0)+6,0),"")))</f>
        <v>#N/A</v>
      </c>
      <c r="P82" s="482" t="s">
        <v>179</v>
      </c>
      <c r="Q82" s="483"/>
      <c r="R82" s="484" t="s">
        <v>180</v>
      </c>
      <c r="S82" s="483"/>
      <c r="T82" s="484" t="s">
        <v>268</v>
      </c>
      <c r="U82" s="483"/>
      <c r="V82" s="484" t="s">
        <v>180</v>
      </c>
      <c r="W82" s="483"/>
      <c r="X82" s="484" t="s">
        <v>181</v>
      </c>
      <c r="Y82" s="484" t="s">
        <v>269</v>
      </c>
      <c r="Z82" s="484" t="str">
        <f aca="false">IF(Q82&gt;=1,(U82*12+W82)-(Q82*12+S82)+1,"")</f>
        <v/>
      </c>
      <c r="AA82" s="485" t="s">
        <v>270</v>
      </c>
      <c r="AB82" s="486" t="str">
        <f aca="false">IFERROR(ROUNDDOWN(ROUND(L82*O82,0)*M82,0)*Z82,"")</f>
        <v/>
      </c>
      <c r="AC82" s="487" t="e">
        <f aca="false">IFERROR(ROUNDDOWN(ROUNDDOWN(ROUND(L82*VLOOKUP(K82,【参考】数式用!$A$2:$M$57,MATCH("処遇改善加算Ⅳ",【参考】数式用!$G$3:$M$3,0)+6,0),0)*M82,0)*Z82*0.5,0), "")),0),0),0))</f>
        <v>#N/A</v>
      </c>
      <c r="AD82" s="488"/>
      <c r="AE82" s="489"/>
      <c r="AF82" s="489"/>
      <c r="AG82" s="490"/>
      <c r="AH82" s="491"/>
      <c r="AI82" s="536"/>
      <c r="AJ82" s="492"/>
      <c r="AK82" s="493" t="e">
        <f aca="false">IF(AND(N82&lt;&gt;"", OR(U82&lt;&gt;9,W82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IF(AND(AN82="加算対象外",N82&lt;&gt;"",AE82="―",AJ82="―"),"このサービスについては、キャリアパス要件Ⅰ・Ⅱか令和８年度特例要件のどちらかの要件を満たしている必要があります",""))</f>
        <v>#N/A</v>
      </c>
      <c r="AL82" s="494" t="str">
        <f aca="false">IF(N82="","",IF(OR(AND(COUNTIF(AP82,"未入力")&gt;0,AD82=""),AND(COUNTBLANK(AP82)&gt;0,AE82=""),AND(COUNTIF(AN82:BD82,"AF列に色付け")&gt;0,AF82=""),AND(COUNTIF(AN82:BD82,"AG列に色付け")&gt;0,OR(AG82="",AG82=0)),AND(COUNTIF(AN82:BD82,"AH列に色付け")&gt;0,AH82=""),AND(COUNTIF(AN82:BD82,"AI列に色付け")&gt;0,AI82=""),AND(COUNTIF(AN82:BD82,"AJ列に色付け")&gt;0,AJ82="",NOT(OR(BE82="AJ列色消し",BF82="AJ列色消し")))),"！記入が必要な欄（オレンジ色のセル）に空欄があります。空欄を埋めてください。",""))</f>
        <v/>
      </c>
      <c r="AM82" s="495"/>
      <c r="AN82" s="537" t="e">
        <f aca="false">IFERROR(VLOOKUP(K82,【参考】数式用!$A$2:$N$57,14,FALSE),"")))</f>
        <v>#N/A</v>
      </c>
      <c r="AO82" s="537" t="str">
        <f aca="false">IF(AND(K82&lt;&gt;""),"N列に色付け","")</f>
        <v/>
      </c>
      <c r="AP82" s="538" t="e">
        <f aca="false">IF(AND(AC82&lt;&gt;0,AC82&lt;&gt;"",AN82="加算対象"),IF(AD82="○","入力済","未入力"),"")</f>
        <v>#N/A</v>
      </c>
      <c r="AQ82" s="538" t="str">
        <f aca="false">"キャリアパス要件Ⅰ・Ⅱ_"&amp;AN82</f>
        <v>キャリアパス要件Ⅰ・Ⅱ_</v>
      </c>
      <c r="AR82" s="239" t="str">
        <f aca="false">IF(AND(N82&lt;&gt;"", AE82=""), "未入力", "入力済")</f>
        <v>入力済</v>
      </c>
      <c r="AS82" s="537" t="e">
        <f aca="false">IF(AND(N82&lt;&gt;"", N82&lt;&gt;"処遇改善加算Ⅳ",AN82="加算対象"),"AF列に色付け","")</f>
        <v>#N/A</v>
      </c>
      <c r="AT82" s="239" t="str">
        <f aca="false">IF(AND(N82&lt;&gt;"", N82&lt;&gt;"処遇改善加算Ⅳ",N82&lt;&gt;"処遇改善加算", AF82=""), "未入力", "入力済")</f>
        <v>入力済</v>
      </c>
      <c r="AU82" s="239" t="str">
        <f aca="false">IF(OR(ISNUMBER(SEARCH("処遇改善加算Ⅰ",N82)),ISNUMBER(SEARCH("処遇改善加算Ⅱ",N82))),"対象","")</f>
        <v/>
      </c>
      <c r="AV82" s="239" t="e">
        <f aca="false">IF(AND(AN82="加算対象",N82&lt;&gt;"処遇改善加算Ⅲ",N82&lt;&gt;"処遇改善加算Ⅳ", N82&lt;&gt;"", AU82&lt;&gt;"対象外"), 1,"")</f>
        <v>#N/A</v>
      </c>
      <c r="AW82" s="537" t="e">
        <f aca="false">IF(AND(AV82=1, OR(AG82=0,AG82=""),AN82="加算対象"),"AH列に色付け","")</f>
        <v>#N/A</v>
      </c>
      <c r="AX82" s="537" t="str">
        <f aca="false">IF(AND($AV82=1,$AW82="AH列に色付け",OR($AG82="",$AH82="")),"未入力",IF(AND($AV82=1,$AW82="",$AG82=""),"未入力","入力済"))</f>
        <v>入力済</v>
      </c>
      <c r="AY82" s="239" t="e">
        <f aca="false">IFERROR(VLOOKUP(K82,【参考】数式用!$AR$3:$AS$49, 2, FALSE), "")))</f>
        <v>#N/A</v>
      </c>
      <c r="AZ82" s="537" t="e">
        <f aca="false">IF(AND(AN82="加算対象",OR(N82="処遇改善加算Ⅰイ",N82="処遇改善加算Ⅰロ")),"AI列に色付け","")</f>
        <v>#N/A</v>
      </c>
      <c r="BA82" s="496" t="str">
        <f aca="false">IF(AND(OR(N82="処遇改善加算Ⅰイ",N82="処遇改善加算Ⅰロ"), AI82=""), "未入力","入力済")</f>
        <v>入力済</v>
      </c>
      <c r="BB82" s="239" t="e">
        <f aca="false">IFERROR(VLOOKUP(K82,【参考】数式用!$AX$3:$AY$56, 2, FALSE), "")))</f>
        <v>#N/A</v>
      </c>
      <c r="BC82" s="537" t="e">
        <f aca="false">IF(OR(COUNTIF(AE82:AH82,"*令和８年度特例要件を*")&gt;0,ISNUMBER(SEARCH("処遇改善加算Ⅰロ",N82)),ISNUMBER(SEARCH("処遇改善加算Ⅱロ",N82)),AN82="加算対象外"),"AJ列に色付け","")</f>
        <v>#N/A</v>
      </c>
      <c r="BD82" s="496" t="str">
        <f aca="false">IF(AND(COUNTIF(AE82:AH82,"*令和８年度特例要件を*")&gt;0,AJ82=""), "未入力","入力済")</f>
        <v>入力済</v>
      </c>
      <c r="BE82" s="496" t="e">
        <f aca="false">IF(AH82="*その他*","AJ列色消し",IF(OR(ISNUMBER(SEARCH("処遇改善加算Ⅰロ",N82)),ISNUMBER(SEARCH("処遇改善加算Ⅱロ",N82))),"",IF(AND(BC82="AJ列に色付け",AE82="○",AF82="○",AG82&gt;=1),"AJ列色消し","")))</f>
        <v>#N/A</v>
      </c>
      <c r="BF82" s="496" t="str">
        <f aca="false">IF(AND(N82="処遇改善加算",AE82="○"),"AJ列色消し","")</f>
        <v/>
      </c>
      <c r="BG82" s="496" t="e">
        <f aca="false">IF(OR(TRIM(BC82)="",BE82="AJ列色消し",BF82="AJ列色消し"),"","入力必要")</f>
        <v>#N/A</v>
      </c>
      <c r="BH82" s="496" t="e">
        <f aca="false">IF(AND(BE82="",BG82="入力必要"),IF(AJ82="","未入力","入力済"),"")</f>
        <v>#N/A</v>
      </c>
      <c r="BI82" s="496" t="str">
        <f aca="false">G82</f>
        <v/>
      </c>
      <c r="BM82" s="500" t="e">
        <f aca="false">VLOOKUP(K82,【参考】数式用!$A$2:$O$57,15,FALSE))</f>
        <v>#N/A</v>
      </c>
    </row>
    <row r="83" customFormat="false" ht="109.5" hidden="false" customHeight="true" outlineLevel="0" collapsed="false">
      <c r="A83" s="475" t="n">
        <v>72</v>
      </c>
      <c r="B83" s="476" t="str">
        <f aca="false">IF(基本情報入力シート!B111="","",基本情報入力シート!B111)</f>
        <v/>
      </c>
      <c r="C83" s="476"/>
      <c r="D83" s="476"/>
      <c r="E83" s="476"/>
      <c r="F83" s="476"/>
      <c r="G83" s="477" t="str">
        <f aca="false">IF(基本情報入力シート!L111="", "", 基本情報入力シート!L111)</f>
        <v/>
      </c>
      <c r="H83" s="477" t="str">
        <f aca="false">IF(基本情報入力シート!Q111="", "", 基本情報入力シート!Q111)</f>
        <v/>
      </c>
      <c r="I83" s="477" t="str">
        <f aca="false">IF(基本情報入力シート!V111="", "", 基本情報入力シート!V111)</f>
        <v/>
      </c>
      <c r="J83" s="477" t="str">
        <f aca="false">IF(基本情報入力シート!W111="", "", 基本情報入力シート!W111)</f>
        <v/>
      </c>
      <c r="K83" s="477" t="str">
        <f aca="false">IF(基本情報入力シート!Z111="", "", 基本情報入力シート!Z111)</f>
        <v/>
      </c>
      <c r="L83" s="478" t="str">
        <f aca="false">IF(基本情報入力シート!AF111=0, "",基本情報入力シート!AF111)</f>
        <v/>
      </c>
      <c r="M83" s="479" t="e">
        <f aca="false">IF(AND(基本情報入力シート!AG111="",基本情報入力シート!AG111=""), "", 基本情報入力シート!AG111)</f>
        <v>#N/A</v>
      </c>
      <c r="N83" s="480"/>
      <c r="O83" s="481" t="e">
        <f aca="false">IFERROR(VLOOKUP(K83,【参考】数式用!$A$2:$M$57,MATCH(N83,【参考】数式用!$G$3:$M$3,0)+6,0),"")))</f>
        <v>#N/A</v>
      </c>
      <c r="P83" s="482" t="s">
        <v>179</v>
      </c>
      <c r="Q83" s="483"/>
      <c r="R83" s="484" t="s">
        <v>180</v>
      </c>
      <c r="S83" s="483"/>
      <c r="T83" s="484" t="s">
        <v>268</v>
      </c>
      <c r="U83" s="483"/>
      <c r="V83" s="484" t="s">
        <v>180</v>
      </c>
      <c r="W83" s="483"/>
      <c r="X83" s="484" t="s">
        <v>181</v>
      </c>
      <c r="Y83" s="484" t="s">
        <v>269</v>
      </c>
      <c r="Z83" s="484" t="str">
        <f aca="false">IF(Q83&gt;=1,(U83*12+W83)-(Q83*12+S83)+1,"")</f>
        <v/>
      </c>
      <c r="AA83" s="485" t="s">
        <v>270</v>
      </c>
      <c r="AB83" s="486" t="str">
        <f aca="false">IFERROR(ROUNDDOWN(ROUND(L83*O83,0)*M83,0)*Z83,"")</f>
        <v/>
      </c>
      <c r="AC83" s="487" t="e">
        <f aca="false">IFERROR(ROUNDDOWN(ROUNDDOWN(ROUND(L83*VLOOKUP(K83,【参考】数式用!$A$2:$M$57,MATCH("処遇改善加算Ⅳ",【参考】数式用!$G$3:$M$3,0)+6,0),0)*M83,0)*Z83*0.5,0), "")),0),0),0))</f>
        <v>#N/A</v>
      </c>
      <c r="AD83" s="488"/>
      <c r="AE83" s="489"/>
      <c r="AF83" s="489"/>
      <c r="AG83" s="490"/>
      <c r="AH83" s="491"/>
      <c r="AI83" s="536"/>
      <c r="AJ83" s="492"/>
      <c r="AK83" s="493" t="e">
        <f aca="false">IF(AND(N83&lt;&gt;"", OR(U83&lt;&gt;9,W83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IF(AND(AN83="加算対象外",N83&lt;&gt;"",AE83="―",AJ83="―"),"このサービスについては、キャリアパス要件Ⅰ・Ⅱか令和８年度特例要件のどちらかの要件を満たしている必要があります",""))</f>
        <v>#N/A</v>
      </c>
      <c r="AL83" s="494" t="str">
        <f aca="false">IF(N83="","",IF(OR(AND(COUNTIF(AP83,"未入力")&gt;0,AD83=""),AND(COUNTBLANK(AP83)&gt;0,AE83=""),AND(COUNTIF(AN83:BD83,"AF列に色付け")&gt;0,AF83=""),AND(COUNTIF(AN83:BD83,"AG列に色付け")&gt;0,OR(AG83="",AG83=0)),AND(COUNTIF(AN83:BD83,"AH列に色付け")&gt;0,AH83=""),AND(COUNTIF(AN83:BD83,"AI列に色付け")&gt;0,AI83=""),AND(COUNTIF(AN83:BD83,"AJ列に色付け")&gt;0,AJ83="",NOT(OR(BE83="AJ列色消し",BF83="AJ列色消し")))),"！記入が必要な欄（オレンジ色のセル）に空欄があります。空欄を埋めてください。",""))</f>
        <v/>
      </c>
      <c r="AM83" s="495"/>
      <c r="AN83" s="537" t="e">
        <f aca="false">IFERROR(VLOOKUP(K83,【参考】数式用!$A$2:$N$57,14,FALSE),"")))</f>
        <v>#N/A</v>
      </c>
      <c r="AO83" s="537" t="str">
        <f aca="false">IF(AND(K83&lt;&gt;""),"N列に色付け","")</f>
        <v/>
      </c>
      <c r="AP83" s="538" t="e">
        <f aca="false">IF(AND(AC83&lt;&gt;0,AC83&lt;&gt;"",AN83="加算対象"),IF(AD83="○","入力済","未入力"),"")</f>
        <v>#N/A</v>
      </c>
      <c r="AQ83" s="538" t="str">
        <f aca="false">"キャリアパス要件Ⅰ・Ⅱ_"&amp;AN83</f>
        <v>キャリアパス要件Ⅰ・Ⅱ_</v>
      </c>
      <c r="AR83" s="239" t="str">
        <f aca="false">IF(AND(N83&lt;&gt;"", AE83=""), "未入力", "入力済")</f>
        <v>入力済</v>
      </c>
      <c r="AS83" s="537" t="e">
        <f aca="false">IF(AND(N83&lt;&gt;"", N83&lt;&gt;"処遇改善加算Ⅳ",AN83="加算対象"),"AF列に色付け","")</f>
        <v>#N/A</v>
      </c>
      <c r="AT83" s="239" t="str">
        <f aca="false">IF(AND(N83&lt;&gt;"", N83&lt;&gt;"処遇改善加算Ⅳ",N83&lt;&gt;"処遇改善加算", AF83=""), "未入力", "入力済")</f>
        <v>入力済</v>
      </c>
      <c r="AU83" s="239" t="str">
        <f aca="false">IF(OR(ISNUMBER(SEARCH("処遇改善加算Ⅰ",N83)),ISNUMBER(SEARCH("処遇改善加算Ⅱ",N83))),"対象","")</f>
        <v/>
      </c>
      <c r="AV83" s="239" t="e">
        <f aca="false">IF(AND(AN83="加算対象",N83&lt;&gt;"処遇改善加算Ⅲ",N83&lt;&gt;"処遇改善加算Ⅳ", N83&lt;&gt;"", AU83&lt;&gt;"対象外"), 1,"")</f>
        <v>#N/A</v>
      </c>
      <c r="AW83" s="537" t="e">
        <f aca="false">IF(AND(AV83=1, OR(AG83=0,AG83=""),AN83="加算対象"),"AH列に色付け","")</f>
        <v>#N/A</v>
      </c>
      <c r="AX83" s="537" t="str">
        <f aca="false">IF(AND($AV83=1,$AW83="AH列に色付け",OR($AG83="",$AH83="")),"未入力",IF(AND($AV83=1,$AW83="",$AG83=""),"未入力","入力済"))</f>
        <v>入力済</v>
      </c>
      <c r="AY83" s="239" t="e">
        <f aca="false">IFERROR(VLOOKUP(K83,【参考】数式用!$AR$3:$AS$49, 2, FALSE), "")))</f>
        <v>#N/A</v>
      </c>
      <c r="AZ83" s="537" t="e">
        <f aca="false">IF(AND(AN83="加算対象",OR(N83="処遇改善加算Ⅰイ",N83="処遇改善加算Ⅰロ")),"AI列に色付け","")</f>
        <v>#N/A</v>
      </c>
      <c r="BA83" s="496" t="str">
        <f aca="false">IF(AND(OR(N83="処遇改善加算Ⅰイ",N83="処遇改善加算Ⅰロ"), AI83=""), "未入力","入力済")</f>
        <v>入力済</v>
      </c>
      <c r="BB83" s="239" t="e">
        <f aca="false">IFERROR(VLOOKUP(K83,【参考】数式用!$AX$3:$AY$56, 2, FALSE), "")))</f>
        <v>#N/A</v>
      </c>
      <c r="BC83" s="537" t="e">
        <f aca="false">IF(OR(COUNTIF(AE83:AH83,"*令和８年度特例要件を*")&gt;0,ISNUMBER(SEARCH("処遇改善加算Ⅰロ",N83)),ISNUMBER(SEARCH("処遇改善加算Ⅱロ",N83)),AN83="加算対象外"),"AJ列に色付け","")</f>
        <v>#N/A</v>
      </c>
      <c r="BD83" s="496" t="str">
        <f aca="false">IF(AND(COUNTIF(AE83:AH83,"*令和８年度特例要件を*")&gt;0,AJ83=""), "未入力","入力済")</f>
        <v>入力済</v>
      </c>
      <c r="BE83" s="496" t="e">
        <f aca="false">IF(AH83="*その他*","AJ列色消し",IF(OR(ISNUMBER(SEARCH("処遇改善加算Ⅰロ",N83)),ISNUMBER(SEARCH("処遇改善加算Ⅱロ",N83))),"",IF(AND(BC83="AJ列に色付け",AE83="○",AF83="○",AG83&gt;=1),"AJ列色消し","")))</f>
        <v>#N/A</v>
      </c>
      <c r="BF83" s="496" t="str">
        <f aca="false">IF(AND(N83="処遇改善加算",AE83="○"),"AJ列色消し","")</f>
        <v/>
      </c>
      <c r="BG83" s="496" t="e">
        <f aca="false">IF(OR(TRIM(BC83)="",BE83="AJ列色消し",BF83="AJ列色消し"),"","入力必要")</f>
        <v>#N/A</v>
      </c>
      <c r="BH83" s="496" t="e">
        <f aca="false">IF(AND(BE83="",BG83="入力必要"),IF(AJ83="","未入力","入力済"),"")</f>
        <v>#N/A</v>
      </c>
      <c r="BI83" s="496" t="str">
        <f aca="false">G83</f>
        <v/>
      </c>
      <c r="BM83" s="500" t="e">
        <f aca="false">VLOOKUP(K83,【参考】数式用!$A$2:$O$57,15,FALSE))</f>
        <v>#N/A</v>
      </c>
    </row>
    <row r="84" customFormat="false" ht="109.5" hidden="false" customHeight="true" outlineLevel="0" collapsed="false">
      <c r="A84" s="475" t="n">
        <v>73</v>
      </c>
      <c r="B84" s="476" t="str">
        <f aca="false">IF(基本情報入力シート!B112="","",基本情報入力シート!B112)</f>
        <v/>
      </c>
      <c r="C84" s="476"/>
      <c r="D84" s="476"/>
      <c r="E84" s="476"/>
      <c r="F84" s="476"/>
      <c r="G84" s="477" t="str">
        <f aca="false">IF(基本情報入力シート!L112="", "", 基本情報入力シート!L112)</f>
        <v/>
      </c>
      <c r="H84" s="477" t="str">
        <f aca="false">IF(基本情報入力シート!Q112="", "", 基本情報入力シート!Q112)</f>
        <v/>
      </c>
      <c r="I84" s="477" t="str">
        <f aca="false">IF(基本情報入力シート!V112="", "", 基本情報入力シート!V112)</f>
        <v/>
      </c>
      <c r="J84" s="477" t="str">
        <f aca="false">IF(基本情報入力シート!W112="", "", 基本情報入力シート!W112)</f>
        <v/>
      </c>
      <c r="K84" s="477" t="str">
        <f aca="false">IF(基本情報入力シート!Z112="", "", 基本情報入力シート!Z112)</f>
        <v/>
      </c>
      <c r="L84" s="478" t="str">
        <f aca="false">IF(基本情報入力シート!AF112=0, "",基本情報入力シート!AF112)</f>
        <v/>
      </c>
      <c r="M84" s="479" t="e">
        <f aca="false">IF(AND(基本情報入力シート!AG112="",基本情報入力シート!AG112=""), "", 基本情報入力シート!AG112)</f>
        <v>#N/A</v>
      </c>
      <c r="N84" s="480"/>
      <c r="O84" s="481" t="e">
        <f aca="false">IFERROR(VLOOKUP(K84,【参考】数式用!$A$2:$M$57,MATCH(N84,【参考】数式用!$G$3:$M$3,0)+6,0),"")))</f>
        <v>#N/A</v>
      </c>
      <c r="P84" s="482" t="s">
        <v>179</v>
      </c>
      <c r="Q84" s="483"/>
      <c r="R84" s="484" t="s">
        <v>180</v>
      </c>
      <c r="S84" s="483"/>
      <c r="T84" s="484" t="s">
        <v>268</v>
      </c>
      <c r="U84" s="483"/>
      <c r="V84" s="484" t="s">
        <v>180</v>
      </c>
      <c r="W84" s="483"/>
      <c r="X84" s="484" t="s">
        <v>181</v>
      </c>
      <c r="Y84" s="484" t="s">
        <v>269</v>
      </c>
      <c r="Z84" s="484" t="str">
        <f aca="false">IF(Q84&gt;=1,(U84*12+W84)-(Q84*12+S84)+1,"")</f>
        <v/>
      </c>
      <c r="AA84" s="485" t="s">
        <v>270</v>
      </c>
      <c r="AB84" s="486" t="str">
        <f aca="false">IFERROR(ROUNDDOWN(ROUND(L84*O84,0)*M84,0)*Z84,"")</f>
        <v/>
      </c>
      <c r="AC84" s="487" t="e">
        <f aca="false">IFERROR(ROUNDDOWN(ROUNDDOWN(ROUND(L84*VLOOKUP(K84,【参考】数式用!$A$2:$M$57,MATCH("処遇改善加算Ⅳ",【参考】数式用!$G$3:$M$3,0)+6,0),0)*M84,0)*Z84*0.5,0), "")),0),0),0))</f>
        <v>#N/A</v>
      </c>
      <c r="AD84" s="488"/>
      <c r="AE84" s="489"/>
      <c r="AF84" s="489"/>
      <c r="AG84" s="490"/>
      <c r="AH84" s="491"/>
      <c r="AI84" s="536"/>
      <c r="AJ84" s="492"/>
      <c r="AK84" s="493" t="e">
        <f aca="false">IF(AND(N84&lt;&gt;"", OR(U84&lt;&gt;9,W84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IF(AND(AN84="加算対象外",N84&lt;&gt;"",AE84="―",AJ84="―"),"このサービスについては、キャリアパス要件Ⅰ・Ⅱか令和８年度特例要件のどちらかの要件を満たしている必要があります",""))</f>
        <v>#N/A</v>
      </c>
      <c r="AL84" s="494" t="str">
        <f aca="false">IF(N84="","",IF(OR(AND(COUNTIF(AP84,"未入力")&gt;0,AD84=""),AND(COUNTBLANK(AP84)&gt;0,AE84=""),AND(COUNTIF(AN84:BD84,"AF列に色付け")&gt;0,AF84=""),AND(COUNTIF(AN84:BD84,"AG列に色付け")&gt;0,OR(AG84="",AG84=0)),AND(COUNTIF(AN84:BD84,"AH列に色付け")&gt;0,AH84=""),AND(COUNTIF(AN84:BD84,"AI列に色付け")&gt;0,AI84=""),AND(COUNTIF(AN84:BD84,"AJ列に色付け")&gt;0,AJ84="",NOT(OR(BE84="AJ列色消し",BF84="AJ列色消し")))),"！記入が必要な欄（オレンジ色のセル）に空欄があります。空欄を埋めてください。",""))</f>
        <v/>
      </c>
      <c r="AM84" s="495"/>
      <c r="AN84" s="537" t="e">
        <f aca="false">IFERROR(VLOOKUP(K84,【参考】数式用!$A$2:$N$57,14,FALSE),"")))</f>
        <v>#N/A</v>
      </c>
      <c r="AO84" s="537" t="str">
        <f aca="false">IF(AND(K84&lt;&gt;""),"N列に色付け","")</f>
        <v/>
      </c>
      <c r="AP84" s="538" t="e">
        <f aca="false">IF(AND(AC84&lt;&gt;0,AC84&lt;&gt;"",AN84="加算対象"),IF(AD84="○","入力済","未入力"),"")</f>
        <v>#N/A</v>
      </c>
      <c r="AQ84" s="538" t="str">
        <f aca="false">"キャリアパス要件Ⅰ・Ⅱ_"&amp;AN84</f>
        <v>キャリアパス要件Ⅰ・Ⅱ_</v>
      </c>
      <c r="AR84" s="239" t="str">
        <f aca="false">IF(AND(N84&lt;&gt;"", AE84=""), "未入力", "入力済")</f>
        <v>入力済</v>
      </c>
      <c r="AS84" s="537" t="e">
        <f aca="false">IF(AND(N84&lt;&gt;"", N84&lt;&gt;"処遇改善加算Ⅳ",AN84="加算対象"),"AF列に色付け","")</f>
        <v>#N/A</v>
      </c>
      <c r="AT84" s="239" t="str">
        <f aca="false">IF(AND(N84&lt;&gt;"", N84&lt;&gt;"処遇改善加算Ⅳ",N84&lt;&gt;"処遇改善加算", AF84=""), "未入力", "入力済")</f>
        <v>入力済</v>
      </c>
      <c r="AU84" s="239" t="str">
        <f aca="false">IF(OR(ISNUMBER(SEARCH("処遇改善加算Ⅰ",N84)),ISNUMBER(SEARCH("処遇改善加算Ⅱ",N84))),"対象","")</f>
        <v/>
      </c>
      <c r="AV84" s="239" t="e">
        <f aca="false">IF(AND(AN84="加算対象",N84&lt;&gt;"処遇改善加算Ⅲ",N84&lt;&gt;"処遇改善加算Ⅳ", N84&lt;&gt;"", AU84&lt;&gt;"対象外"), 1,"")</f>
        <v>#N/A</v>
      </c>
      <c r="AW84" s="537" t="e">
        <f aca="false">IF(AND(AV84=1, OR(AG84=0,AG84=""),AN84="加算対象"),"AH列に色付け","")</f>
        <v>#N/A</v>
      </c>
      <c r="AX84" s="537" t="str">
        <f aca="false">IF(AND($AV84=1,$AW84="AH列に色付け",OR($AG84="",$AH84="")),"未入力",IF(AND($AV84=1,$AW84="",$AG84=""),"未入力","入力済"))</f>
        <v>入力済</v>
      </c>
      <c r="AY84" s="239" t="e">
        <f aca="false">IFERROR(VLOOKUP(K84,【参考】数式用!$AR$3:$AS$49, 2, FALSE), "")))</f>
        <v>#N/A</v>
      </c>
      <c r="AZ84" s="537" t="e">
        <f aca="false">IF(AND(AN84="加算対象",OR(N84="処遇改善加算Ⅰイ",N84="処遇改善加算Ⅰロ")),"AI列に色付け","")</f>
        <v>#N/A</v>
      </c>
      <c r="BA84" s="496" t="str">
        <f aca="false">IF(AND(OR(N84="処遇改善加算Ⅰイ",N84="処遇改善加算Ⅰロ"), AI84=""), "未入力","入力済")</f>
        <v>入力済</v>
      </c>
      <c r="BB84" s="239" t="e">
        <f aca="false">IFERROR(VLOOKUP(K84,【参考】数式用!$AX$3:$AY$56, 2, FALSE), "")))</f>
        <v>#N/A</v>
      </c>
      <c r="BC84" s="537" t="e">
        <f aca="false">IF(OR(COUNTIF(AE84:AH84,"*令和８年度特例要件を*")&gt;0,ISNUMBER(SEARCH("処遇改善加算Ⅰロ",N84)),ISNUMBER(SEARCH("処遇改善加算Ⅱロ",N84)),AN84="加算対象外"),"AJ列に色付け","")</f>
        <v>#N/A</v>
      </c>
      <c r="BD84" s="496" t="str">
        <f aca="false">IF(AND(COUNTIF(AE84:AH84,"*令和８年度特例要件を*")&gt;0,AJ84=""), "未入力","入力済")</f>
        <v>入力済</v>
      </c>
      <c r="BE84" s="496" t="e">
        <f aca="false">IF(AH84="*その他*","AJ列色消し",IF(OR(ISNUMBER(SEARCH("処遇改善加算Ⅰロ",N84)),ISNUMBER(SEARCH("処遇改善加算Ⅱロ",N84))),"",IF(AND(BC84="AJ列に色付け",AE84="○",AF84="○",AG84&gt;=1),"AJ列色消し","")))</f>
        <v>#N/A</v>
      </c>
      <c r="BF84" s="496" t="str">
        <f aca="false">IF(AND(N84="処遇改善加算",AE84="○"),"AJ列色消し","")</f>
        <v/>
      </c>
      <c r="BG84" s="496" t="e">
        <f aca="false">IF(OR(TRIM(BC84)="",BE84="AJ列色消し",BF84="AJ列色消し"),"","入力必要")</f>
        <v>#N/A</v>
      </c>
      <c r="BH84" s="496" t="e">
        <f aca="false">IF(AND(BE84="",BG84="入力必要"),IF(AJ84="","未入力","入力済"),"")</f>
        <v>#N/A</v>
      </c>
      <c r="BI84" s="496" t="str">
        <f aca="false">G84</f>
        <v/>
      </c>
      <c r="BM84" s="500" t="e">
        <f aca="false">VLOOKUP(K84,【参考】数式用!$A$2:$O$57,15,FALSE))</f>
        <v>#N/A</v>
      </c>
    </row>
    <row r="85" customFormat="false" ht="109.5" hidden="false" customHeight="true" outlineLevel="0" collapsed="false">
      <c r="A85" s="475" t="n">
        <v>74</v>
      </c>
      <c r="B85" s="476" t="str">
        <f aca="false">IF(基本情報入力シート!B113="","",基本情報入力シート!B113)</f>
        <v/>
      </c>
      <c r="C85" s="476"/>
      <c r="D85" s="476"/>
      <c r="E85" s="476"/>
      <c r="F85" s="476"/>
      <c r="G85" s="477" t="str">
        <f aca="false">IF(基本情報入力シート!L113="", "", 基本情報入力シート!L113)</f>
        <v/>
      </c>
      <c r="H85" s="477" t="str">
        <f aca="false">IF(基本情報入力シート!Q113="", "", 基本情報入力シート!Q113)</f>
        <v/>
      </c>
      <c r="I85" s="477" t="str">
        <f aca="false">IF(基本情報入力シート!V113="", "", 基本情報入力シート!V113)</f>
        <v/>
      </c>
      <c r="J85" s="477" t="str">
        <f aca="false">IF(基本情報入力シート!W113="", "", 基本情報入力シート!W113)</f>
        <v/>
      </c>
      <c r="K85" s="477" t="str">
        <f aca="false">IF(基本情報入力シート!Z113="", "", 基本情報入力シート!Z113)</f>
        <v/>
      </c>
      <c r="L85" s="478" t="str">
        <f aca="false">IF(基本情報入力シート!AF113=0, "",基本情報入力シート!AF113)</f>
        <v/>
      </c>
      <c r="M85" s="479" t="e">
        <f aca="false">IF(AND(基本情報入力シート!AG113="",基本情報入力シート!AG113=""), "", 基本情報入力シート!AG113)</f>
        <v>#N/A</v>
      </c>
      <c r="N85" s="480"/>
      <c r="O85" s="481" t="e">
        <f aca="false">IFERROR(VLOOKUP(K85,【参考】数式用!$A$2:$M$57,MATCH(N85,【参考】数式用!$G$3:$M$3,0)+6,0),"")))</f>
        <v>#N/A</v>
      </c>
      <c r="P85" s="482" t="s">
        <v>179</v>
      </c>
      <c r="Q85" s="483"/>
      <c r="R85" s="484" t="s">
        <v>180</v>
      </c>
      <c r="S85" s="483"/>
      <c r="T85" s="484" t="s">
        <v>268</v>
      </c>
      <c r="U85" s="483"/>
      <c r="V85" s="484" t="s">
        <v>180</v>
      </c>
      <c r="W85" s="483"/>
      <c r="X85" s="484" t="s">
        <v>181</v>
      </c>
      <c r="Y85" s="484" t="s">
        <v>269</v>
      </c>
      <c r="Z85" s="484" t="str">
        <f aca="false">IF(Q85&gt;=1,(U85*12+W85)-(Q85*12+S85)+1,"")</f>
        <v/>
      </c>
      <c r="AA85" s="485" t="s">
        <v>270</v>
      </c>
      <c r="AB85" s="486" t="str">
        <f aca="false">IFERROR(ROUNDDOWN(ROUND(L85*O85,0)*M85,0)*Z85,"")</f>
        <v/>
      </c>
      <c r="AC85" s="487" t="e">
        <f aca="false">IFERROR(ROUNDDOWN(ROUNDDOWN(ROUND(L85*VLOOKUP(K85,【参考】数式用!$A$2:$M$57,MATCH("処遇改善加算Ⅳ",【参考】数式用!$G$3:$M$3,0)+6,0),0)*M85,0)*Z85*0.5,0), "")),0),0),0))</f>
        <v>#N/A</v>
      </c>
      <c r="AD85" s="488"/>
      <c r="AE85" s="489"/>
      <c r="AF85" s="489"/>
      <c r="AG85" s="490"/>
      <c r="AH85" s="491"/>
      <c r="AI85" s="536"/>
      <c r="AJ85" s="492"/>
      <c r="AK85" s="493" t="e">
        <f aca="false">IF(AND(N85&lt;&gt;"", OR(U85&lt;&gt;9,W85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IF(AND(AN85="加算対象外",N85&lt;&gt;"",AE85="―",AJ85="―"),"このサービスについては、キャリアパス要件Ⅰ・Ⅱか令和８年度特例要件のどちらかの要件を満たしている必要があります",""))</f>
        <v>#N/A</v>
      </c>
      <c r="AL85" s="494" t="str">
        <f aca="false">IF(N85="","",IF(OR(AND(COUNTIF(AP85,"未入力")&gt;0,AD85=""),AND(COUNTBLANK(AP85)&gt;0,AE85=""),AND(COUNTIF(AN85:BD85,"AF列に色付け")&gt;0,AF85=""),AND(COUNTIF(AN85:BD85,"AG列に色付け")&gt;0,OR(AG85="",AG85=0)),AND(COUNTIF(AN85:BD85,"AH列に色付け")&gt;0,AH85=""),AND(COUNTIF(AN85:BD85,"AI列に色付け")&gt;0,AI85=""),AND(COUNTIF(AN85:BD85,"AJ列に色付け")&gt;0,AJ85="",NOT(OR(BE85="AJ列色消し",BF85="AJ列色消し")))),"！記入が必要な欄（オレンジ色のセル）に空欄があります。空欄を埋めてください。",""))</f>
        <v/>
      </c>
      <c r="AM85" s="495"/>
      <c r="AN85" s="537" t="e">
        <f aca="false">IFERROR(VLOOKUP(K85,【参考】数式用!$A$2:$N$57,14,FALSE),"")))</f>
        <v>#N/A</v>
      </c>
      <c r="AO85" s="537" t="str">
        <f aca="false">IF(AND(K85&lt;&gt;""),"N列に色付け","")</f>
        <v/>
      </c>
      <c r="AP85" s="538" t="e">
        <f aca="false">IF(AND(AC85&lt;&gt;0,AC85&lt;&gt;"",AN85="加算対象"),IF(AD85="○","入力済","未入力"),"")</f>
        <v>#N/A</v>
      </c>
      <c r="AQ85" s="538" t="str">
        <f aca="false">"キャリアパス要件Ⅰ・Ⅱ_"&amp;AN85</f>
        <v>キャリアパス要件Ⅰ・Ⅱ_</v>
      </c>
      <c r="AR85" s="239" t="str">
        <f aca="false">IF(AND(N85&lt;&gt;"", AE85=""), "未入力", "入力済")</f>
        <v>入力済</v>
      </c>
      <c r="AS85" s="537" t="e">
        <f aca="false">IF(AND(N85&lt;&gt;"", N85&lt;&gt;"処遇改善加算Ⅳ",AN85="加算対象"),"AF列に色付け","")</f>
        <v>#N/A</v>
      </c>
      <c r="AT85" s="239" t="str">
        <f aca="false">IF(AND(N85&lt;&gt;"", N85&lt;&gt;"処遇改善加算Ⅳ",N85&lt;&gt;"処遇改善加算", AF85=""), "未入力", "入力済")</f>
        <v>入力済</v>
      </c>
      <c r="AU85" s="239" t="str">
        <f aca="false">IF(OR(ISNUMBER(SEARCH("処遇改善加算Ⅰ",N85)),ISNUMBER(SEARCH("処遇改善加算Ⅱ",N85))),"対象","")</f>
        <v/>
      </c>
      <c r="AV85" s="239" t="e">
        <f aca="false">IF(AND(AN85="加算対象",N85&lt;&gt;"処遇改善加算Ⅲ",N85&lt;&gt;"処遇改善加算Ⅳ", N85&lt;&gt;"", AU85&lt;&gt;"対象外"), 1,"")</f>
        <v>#N/A</v>
      </c>
      <c r="AW85" s="537" t="e">
        <f aca="false">IF(AND(AV85=1, OR(AG85=0,AG85=""),AN85="加算対象"),"AH列に色付け","")</f>
        <v>#N/A</v>
      </c>
      <c r="AX85" s="537" t="str">
        <f aca="false">IF(AND($AV85=1,$AW85="AH列に色付け",OR($AG85="",$AH85="")),"未入力",IF(AND($AV85=1,$AW85="",$AG85=""),"未入力","入力済"))</f>
        <v>入力済</v>
      </c>
      <c r="AY85" s="239" t="e">
        <f aca="false">IFERROR(VLOOKUP(K85,【参考】数式用!$AR$3:$AS$49, 2, FALSE), "")))</f>
        <v>#N/A</v>
      </c>
      <c r="AZ85" s="537" t="e">
        <f aca="false">IF(AND(AN85="加算対象",OR(N85="処遇改善加算Ⅰイ",N85="処遇改善加算Ⅰロ")),"AI列に色付け","")</f>
        <v>#N/A</v>
      </c>
      <c r="BA85" s="496" t="str">
        <f aca="false">IF(AND(OR(N85="処遇改善加算Ⅰイ",N85="処遇改善加算Ⅰロ"), AI85=""), "未入力","入力済")</f>
        <v>入力済</v>
      </c>
      <c r="BB85" s="239" t="e">
        <f aca="false">IFERROR(VLOOKUP(K85,【参考】数式用!$AX$3:$AY$56, 2, FALSE), "")))</f>
        <v>#N/A</v>
      </c>
      <c r="BC85" s="537" t="e">
        <f aca="false">IF(OR(COUNTIF(AE85:AH85,"*令和８年度特例要件を*")&gt;0,ISNUMBER(SEARCH("処遇改善加算Ⅰロ",N85)),ISNUMBER(SEARCH("処遇改善加算Ⅱロ",N85)),AN85="加算対象外"),"AJ列に色付け","")</f>
        <v>#N/A</v>
      </c>
      <c r="BD85" s="496" t="str">
        <f aca="false">IF(AND(COUNTIF(AE85:AH85,"*令和８年度特例要件を*")&gt;0,AJ85=""), "未入力","入力済")</f>
        <v>入力済</v>
      </c>
      <c r="BE85" s="496" t="e">
        <f aca="false">IF(AH85="*その他*","AJ列色消し",IF(OR(ISNUMBER(SEARCH("処遇改善加算Ⅰロ",N85)),ISNUMBER(SEARCH("処遇改善加算Ⅱロ",N85))),"",IF(AND(BC85="AJ列に色付け",AE85="○",AF85="○",AG85&gt;=1),"AJ列色消し","")))</f>
        <v>#N/A</v>
      </c>
      <c r="BF85" s="496" t="str">
        <f aca="false">IF(AND(N85="処遇改善加算",AE85="○"),"AJ列色消し","")</f>
        <v/>
      </c>
      <c r="BG85" s="496" t="e">
        <f aca="false">IF(OR(TRIM(BC85)="",BE85="AJ列色消し",BF85="AJ列色消し"),"","入力必要")</f>
        <v>#N/A</v>
      </c>
      <c r="BH85" s="496" t="e">
        <f aca="false">IF(AND(BE85="",BG85="入力必要"),IF(AJ85="","未入力","入力済"),"")</f>
        <v>#N/A</v>
      </c>
      <c r="BI85" s="496" t="str">
        <f aca="false">G85</f>
        <v/>
      </c>
      <c r="BM85" s="500" t="e">
        <f aca="false">VLOOKUP(K85,【参考】数式用!$A$2:$O$57,15,FALSE))</f>
        <v>#N/A</v>
      </c>
    </row>
    <row r="86" customFormat="false" ht="109.5" hidden="false" customHeight="true" outlineLevel="0" collapsed="false">
      <c r="A86" s="475" t="n">
        <v>75</v>
      </c>
      <c r="B86" s="476" t="str">
        <f aca="false">IF(基本情報入力シート!B114="","",基本情報入力シート!B114)</f>
        <v/>
      </c>
      <c r="C86" s="476"/>
      <c r="D86" s="476"/>
      <c r="E86" s="476"/>
      <c r="F86" s="476"/>
      <c r="G86" s="477" t="str">
        <f aca="false">IF(基本情報入力シート!L114="", "", 基本情報入力シート!L114)</f>
        <v/>
      </c>
      <c r="H86" s="477" t="str">
        <f aca="false">IF(基本情報入力シート!Q114="", "", 基本情報入力シート!Q114)</f>
        <v/>
      </c>
      <c r="I86" s="477" t="str">
        <f aca="false">IF(基本情報入力シート!V114="", "", 基本情報入力シート!V114)</f>
        <v/>
      </c>
      <c r="J86" s="477" t="str">
        <f aca="false">IF(基本情報入力シート!W114="", "", 基本情報入力シート!W114)</f>
        <v/>
      </c>
      <c r="K86" s="477" t="str">
        <f aca="false">IF(基本情報入力シート!Z114="", "", 基本情報入力シート!Z114)</f>
        <v/>
      </c>
      <c r="L86" s="478" t="str">
        <f aca="false">IF(基本情報入力シート!AF114=0, "",基本情報入力シート!AF114)</f>
        <v/>
      </c>
      <c r="M86" s="479" t="e">
        <f aca="false">IF(AND(基本情報入力シート!AG114="",基本情報入力シート!AG114=""), "", 基本情報入力シート!AG114)</f>
        <v>#N/A</v>
      </c>
      <c r="N86" s="480"/>
      <c r="O86" s="481" t="e">
        <f aca="false">IFERROR(VLOOKUP(K86,【参考】数式用!$A$2:$M$57,MATCH(N86,【参考】数式用!$G$3:$M$3,0)+6,0),"")))</f>
        <v>#N/A</v>
      </c>
      <c r="P86" s="482" t="s">
        <v>179</v>
      </c>
      <c r="Q86" s="483"/>
      <c r="R86" s="484" t="s">
        <v>180</v>
      </c>
      <c r="S86" s="483"/>
      <c r="T86" s="484" t="s">
        <v>268</v>
      </c>
      <c r="U86" s="483"/>
      <c r="V86" s="484" t="s">
        <v>180</v>
      </c>
      <c r="W86" s="483"/>
      <c r="X86" s="484" t="s">
        <v>181</v>
      </c>
      <c r="Y86" s="484" t="s">
        <v>269</v>
      </c>
      <c r="Z86" s="484" t="str">
        <f aca="false">IF(Q86&gt;=1,(U86*12+W86)-(Q86*12+S86)+1,"")</f>
        <v/>
      </c>
      <c r="AA86" s="485" t="s">
        <v>270</v>
      </c>
      <c r="AB86" s="486" t="str">
        <f aca="false">IFERROR(ROUNDDOWN(ROUND(L86*O86,0)*M86,0)*Z86,"")</f>
        <v/>
      </c>
      <c r="AC86" s="487" t="e">
        <f aca="false">IFERROR(ROUNDDOWN(ROUNDDOWN(ROUND(L86*VLOOKUP(K86,【参考】数式用!$A$2:$M$57,MATCH("処遇改善加算Ⅳ",【参考】数式用!$G$3:$M$3,0)+6,0),0)*M86,0)*Z86*0.5,0), "")),0),0),0))</f>
        <v>#N/A</v>
      </c>
      <c r="AD86" s="488"/>
      <c r="AE86" s="489"/>
      <c r="AF86" s="489"/>
      <c r="AG86" s="490"/>
      <c r="AH86" s="491"/>
      <c r="AI86" s="536"/>
      <c r="AJ86" s="492"/>
      <c r="AK86" s="493" t="e">
        <f aca="false">IF(AND(N86&lt;&gt;"", OR(U86&lt;&gt;9,W86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IF(AND(AN86="加算対象外",N86&lt;&gt;"",AE86="―",AJ86="―"),"このサービスについては、キャリアパス要件Ⅰ・Ⅱか令和８年度特例要件のどちらかの要件を満たしている必要があります",""))</f>
        <v>#N/A</v>
      </c>
      <c r="AL86" s="494" t="str">
        <f aca="false">IF(N86="","",IF(OR(AND(COUNTIF(AP86,"未入力")&gt;0,AD86=""),AND(COUNTBLANK(AP86)&gt;0,AE86=""),AND(COUNTIF(AN86:BD86,"AF列に色付け")&gt;0,AF86=""),AND(COUNTIF(AN86:BD86,"AG列に色付け")&gt;0,OR(AG86="",AG86=0)),AND(COUNTIF(AN86:BD86,"AH列に色付け")&gt;0,AH86=""),AND(COUNTIF(AN86:BD86,"AI列に色付け")&gt;0,AI86=""),AND(COUNTIF(AN86:BD86,"AJ列に色付け")&gt;0,AJ86="",NOT(OR(BE86="AJ列色消し",BF86="AJ列色消し")))),"！記入が必要な欄（オレンジ色のセル）に空欄があります。空欄を埋めてください。",""))</f>
        <v/>
      </c>
      <c r="AM86" s="495"/>
      <c r="AN86" s="537" t="e">
        <f aca="false">IFERROR(VLOOKUP(K86,【参考】数式用!$A$2:$N$57,14,FALSE),"")))</f>
        <v>#N/A</v>
      </c>
      <c r="AO86" s="537" t="str">
        <f aca="false">IF(AND(K86&lt;&gt;""),"N列に色付け","")</f>
        <v/>
      </c>
      <c r="AP86" s="538" t="e">
        <f aca="false">IF(AND(AC86&lt;&gt;0,AC86&lt;&gt;"",AN86="加算対象"),IF(AD86="○","入力済","未入力"),"")</f>
        <v>#N/A</v>
      </c>
      <c r="AQ86" s="538" t="str">
        <f aca="false">"キャリアパス要件Ⅰ・Ⅱ_"&amp;AN86</f>
        <v>キャリアパス要件Ⅰ・Ⅱ_</v>
      </c>
      <c r="AR86" s="239" t="str">
        <f aca="false">IF(AND(N86&lt;&gt;"", AE86=""), "未入力", "入力済")</f>
        <v>入力済</v>
      </c>
      <c r="AS86" s="537" t="e">
        <f aca="false">IF(AND(N86&lt;&gt;"", N86&lt;&gt;"処遇改善加算Ⅳ",AN86="加算対象"),"AF列に色付け","")</f>
        <v>#N/A</v>
      </c>
      <c r="AT86" s="239" t="str">
        <f aca="false">IF(AND(N86&lt;&gt;"", N86&lt;&gt;"処遇改善加算Ⅳ",N86&lt;&gt;"処遇改善加算", AF86=""), "未入力", "入力済")</f>
        <v>入力済</v>
      </c>
      <c r="AU86" s="239" t="str">
        <f aca="false">IF(OR(ISNUMBER(SEARCH("処遇改善加算Ⅰ",N86)),ISNUMBER(SEARCH("処遇改善加算Ⅱ",N86))),"対象","")</f>
        <v/>
      </c>
      <c r="AV86" s="239" t="e">
        <f aca="false">IF(AND(AN86="加算対象",N86&lt;&gt;"処遇改善加算Ⅲ",N86&lt;&gt;"処遇改善加算Ⅳ", N86&lt;&gt;"", AU86&lt;&gt;"対象外"), 1,"")</f>
        <v>#N/A</v>
      </c>
      <c r="AW86" s="537" t="e">
        <f aca="false">IF(AND(AV86=1, OR(AG86=0,AG86=""),AN86="加算対象"),"AH列に色付け","")</f>
        <v>#N/A</v>
      </c>
      <c r="AX86" s="537" t="str">
        <f aca="false">IF(AND($AV86=1,$AW86="AH列に色付け",OR($AG86="",$AH86="")),"未入力",IF(AND($AV86=1,$AW86="",$AG86=""),"未入力","入力済"))</f>
        <v>入力済</v>
      </c>
      <c r="AY86" s="239" t="e">
        <f aca="false">IFERROR(VLOOKUP(K86,【参考】数式用!$AR$3:$AS$49, 2, FALSE), "")))</f>
        <v>#N/A</v>
      </c>
      <c r="AZ86" s="537" t="e">
        <f aca="false">IF(AND(AN86="加算対象",OR(N86="処遇改善加算Ⅰイ",N86="処遇改善加算Ⅰロ")),"AI列に色付け","")</f>
        <v>#N/A</v>
      </c>
      <c r="BA86" s="496" t="str">
        <f aca="false">IF(AND(OR(N86="処遇改善加算Ⅰイ",N86="処遇改善加算Ⅰロ"), AI86=""), "未入力","入力済")</f>
        <v>入力済</v>
      </c>
      <c r="BB86" s="239" t="e">
        <f aca="false">IFERROR(VLOOKUP(K86,【参考】数式用!$AX$3:$AY$56, 2, FALSE), "")))</f>
        <v>#N/A</v>
      </c>
      <c r="BC86" s="537" t="e">
        <f aca="false">IF(OR(COUNTIF(AE86:AH86,"*令和８年度特例要件を*")&gt;0,ISNUMBER(SEARCH("処遇改善加算Ⅰロ",N86)),ISNUMBER(SEARCH("処遇改善加算Ⅱロ",N86)),AN86="加算対象外"),"AJ列に色付け","")</f>
        <v>#N/A</v>
      </c>
      <c r="BD86" s="496" t="str">
        <f aca="false">IF(AND(COUNTIF(AE86:AH86,"*令和８年度特例要件を*")&gt;0,AJ86=""), "未入力","入力済")</f>
        <v>入力済</v>
      </c>
      <c r="BE86" s="496" t="e">
        <f aca="false">IF(AH86="*その他*","AJ列色消し",IF(OR(ISNUMBER(SEARCH("処遇改善加算Ⅰロ",N86)),ISNUMBER(SEARCH("処遇改善加算Ⅱロ",N86))),"",IF(AND(BC86="AJ列に色付け",AE86="○",AF86="○",AG86&gt;=1),"AJ列色消し","")))</f>
        <v>#N/A</v>
      </c>
      <c r="BF86" s="496" t="str">
        <f aca="false">IF(AND(N86="処遇改善加算",AE86="○"),"AJ列色消し","")</f>
        <v/>
      </c>
      <c r="BG86" s="496" t="e">
        <f aca="false">IF(OR(TRIM(BC86)="",BE86="AJ列色消し",BF86="AJ列色消し"),"","入力必要")</f>
        <v>#N/A</v>
      </c>
      <c r="BH86" s="496" t="e">
        <f aca="false">IF(AND(BE86="",BG86="入力必要"),IF(AJ86="","未入力","入力済"),"")</f>
        <v>#N/A</v>
      </c>
      <c r="BI86" s="496" t="str">
        <f aca="false">G86</f>
        <v/>
      </c>
      <c r="BM86" s="500" t="e">
        <f aca="false">VLOOKUP(K86,【参考】数式用!$A$2:$O$57,15,FALSE))</f>
        <v>#N/A</v>
      </c>
    </row>
    <row r="87" customFormat="false" ht="109.5" hidden="false" customHeight="true" outlineLevel="0" collapsed="false">
      <c r="A87" s="475" t="n">
        <v>76</v>
      </c>
      <c r="B87" s="476" t="str">
        <f aca="false">IF(基本情報入力シート!B115="","",基本情報入力シート!B115)</f>
        <v/>
      </c>
      <c r="C87" s="476"/>
      <c r="D87" s="476"/>
      <c r="E87" s="476"/>
      <c r="F87" s="476"/>
      <c r="G87" s="477" t="str">
        <f aca="false">IF(基本情報入力シート!L115="", "", 基本情報入力シート!L115)</f>
        <v/>
      </c>
      <c r="H87" s="477" t="str">
        <f aca="false">IF(基本情報入力シート!Q115="", "", 基本情報入力シート!Q115)</f>
        <v/>
      </c>
      <c r="I87" s="477" t="str">
        <f aca="false">IF(基本情報入力シート!V115="", "", 基本情報入力シート!V115)</f>
        <v/>
      </c>
      <c r="J87" s="477" t="str">
        <f aca="false">IF(基本情報入力シート!W115="", "", 基本情報入力シート!W115)</f>
        <v/>
      </c>
      <c r="K87" s="477" t="str">
        <f aca="false">IF(基本情報入力シート!Z115="", "", 基本情報入力シート!Z115)</f>
        <v/>
      </c>
      <c r="L87" s="478" t="str">
        <f aca="false">IF(基本情報入力シート!AF115=0, "",基本情報入力シート!AF115)</f>
        <v/>
      </c>
      <c r="M87" s="479" t="e">
        <f aca="false">IF(AND(基本情報入力シート!AG115="",基本情報入力シート!AG115=""), "", 基本情報入力シート!AG115)</f>
        <v>#N/A</v>
      </c>
      <c r="N87" s="480"/>
      <c r="O87" s="481" t="e">
        <f aca="false">IFERROR(VLOOKUP(K87,【参考】数式用!$A$2:$M$57,MATCH(N87,【参考】数式用!$G$3:$M$3,0)+6,0),"")))</f>
        <v>#N/A</v>
      </c>
      <c r="P87" s="482" t="s">
        <v>179</v>
      </c>
      <c r="Q87" s="483"/>
      <c r="R87" s="484" t="s">
        <v>180</v>
      </c>
      <c r="S87" s="483"/>
      <c r="T87" s="484" t="s">
        <v>268</v>
      </c>
      <c r="U87" s="483"/>
      <c r="V87" s="484" t="s">
        <v>180</v>
      </c>
      <c r="W87" s="483"/>
      <c r="X87" s="484" t="s">
        <v>181</v>
      </c>
      <c r="Y87" s="484" t="s">
        <v>269</v>
      </c>
      <c r="Z87" s="484" t="str">
        <f aca="false">IF(Q87&gt;=1,(U87*12+W87)-(Q87*12+S87)+1,"")</f>
        <v/>
      </c>
      <c r="AA87" s="485" t="s">
        <v>270</v>
      </c>
      <c r="AB87" s="486" t="str">
        <f aca="false">IFERROR(ROUNDDOWN(ROUND(L87*O87,0)*M87,0)*Z87,"")</f>
        <v/>
      </c>
      <c r="AC87" s="487" t="e">
        <f aca="false">IFERROR(ROUNDDOWN(ROUNDDOWN(ROUND(L87*VLOOKUP(K87,【参考】数式用!$A$2:$M$57,MATCH("処遇改善加算Ⅳ",【参考】数式用!$G$3:$M$3,0)+6,0),0)*M87,0)*Z87*0.5,0), "")),0),0),0))</f>
        <v>#N/A</v>
      </c>
      <c r="AD87" s="488"/>
      <c r="AE87" s="489"/>
      <c r="AF87" s="489"/>
      <c r="AG87" s="490"/>
      <c r="AH87" s="491"/>
      <c r="AI87" s="536"/>
      <c r="AJ87" s="492"/>
      <c r="AK87" s="493" t="e">
        <f aca="false">IF(AND(N87&lt;&gt;"", OR(U87&lt;&gt;9,W87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IF(AND(AN87="加算対象外",N87&lt;&gt;"",AE87="―",AJ87="―"),"このサービスについては、キャリアパス要件Ⅰ・Ⅱか令和８年度特例要件のどちらかの要件を満たしている必要があります",""))</f>
        <v>#N/A</v>
      </c>
      <c r="AL87" s="494" t="str">
        <f aca="false">IF(N87="","",IF(OR(AND(COUNTIF(AP87,"未入力")&gt;0,AD87=""),AND(COUNTBLANK(AP87)&gt;0,AE87=""),AND(COUNTIF(AN87:BD87,"AF列に色付け")&gt;0,AF87=""),AND(COUNTIF(AN87:BD87,"AG列に色付け")&gt;0,OR(AG87="",AG87=0)),AND(COUNTIF(AN87:BD87,"AH列に色付け")&gt;0,AH87=""),AND(COUNTIF(AN87:BD87,"AI列に色付け")&gt;0,AI87=""),AND(COUNTIF(AN87:BD87,"AJ列に色付け")&gt;0,AJ87="",NOT(OR(BE87="AJ列色消し",BF87="AJ列色消し")))),"！記入が必要な欄（オレンジ色のセル）に空欄があります。空欄を埋めてください。",""))</f>
        <v/>
      </c>
      <c r="AM87" s="495"/>
      <c r="AN87" s="537" t="e">
        <f aca="false">IFERROR(VLOOKUP(K87,【参考】数式用!$A$2:$N$57,14,FALSE),"")))</f>
        <v>#N/A</v>
      </c>
      <c r="AO87" s="537" t="str">
        <f aca="false">IF(AND(K87&lt;&gt;""),"N列に色付け","")</f>
        <v/>
      </c>
      <c r="AP87" s="538" t="e">
        <f aca="false">IF(AND(AC87&lt;&gt;0,AC87&lt;&gt;"",AN87="加算対象"),IF(AD87="○","入力済","未入力"),"")</f>
        <v>#N/A</v>
      </c>
      <c r="AQ87" s="538" t="str">
        <f aca="false">"キャリアパス要件Ⅰ・Ⅱ_"&amp;AN87</f>
        <v>キャリアパス要件Ⅰ・Ⅱ_</v>
      </c>
      <c r="AR87" s="239" t="str">
        <f aca="false">IF(AND(N87&lt;&gt;"", AE87=""), "未入力", "入力済")</f>
        <v>入力済</v>
      </c>
      <c r="AS87" s="537" t="e">
        <f aca="false">IF(AND(N87&lt;&gt;"", N87&lt;&gt;"処遇改善加算Ⅳ",AN87="加算対象"),"AF列に色付け","")</f>
        <v>#N/A</v>
      </c>
      <c r="AT87" s="239" t="str">
        <f aca="false">IF(AND(N87&lt;&gt;"", N87&lt;&gt;"処遇改善加算Ⅳ",N87&lt;&gt;"処遇改善加算", AF87=""), "未入力", "入力済")</f>
        <v>入力済</v>
      </c>
      <c r="AU87" s="239" t="str">
        <f aca="false">IF(OR(ISNUMBER(SEARCH("処遇改善加算Ⅰ",N87)),ISNUMBER(SEARCH("処遇改善加算Ⅱ",N87))),"対象","")</f>
        <v/>
      </c>
      <c r="AV87" s="239" t="e">
        <f aca="false">IF(AND(AN87="加算対象",N87&lt;&gt;"処遇改善加算Ⅲ",N87&lt;&gt;"処遇改善加算Ⅳ", N87&lt;&gt;"", AU87&lt;&gt;"対象外"), 1,"")</f>
        <v>#N/A</v>
      </c>
      <c r="AW87" s="537" t="e">
        <f aca="false">IF(AND(AV87=1, OR(AG87=0,AG87=""),AN87="加算対象"),"AH列に色付け","")</f>
        <v>#N/A</v>
      </c>
      <c r="AX87" s="537" t="str">
        <f aca="false">IF(AND($AV87=1,$AW87="AH列に色付け",OR($AG87="",$AH87="")),"未入力",IF(AND($AV87=1,$AW87="",$AG87=""),"未入力","入力済"))</f>
        <v>入力済</v>
      </c>
      <c r="AY87" s="239" t="e">
        <f aca="false">IFERROR(VLOOKUP(K87,【参考】数式用!$AR$3:$AS$49, 2, FALSE), "")))</f>
        <v>#N/A</v>
      </c>
      <c r="AZ87" s="537" t="e">
        <f aca="false">IF(AND(AN87="加算対象",OR(N87="処遇改善加算Ⅰイ",N87="処遇改善加算Ⅰロ")),"AI列に色付け","")</f>
        <v>#N/A</v>
      </c>
      <c r="BA87" s="496" t="str">
        <f aca="false">IF(AND(OR(N87="処遇改善加算Ⅰイ",N87="処遇改善加算Ⅰロ"), AI87=""), "未入力","入力済")</f>
        <v>入力済</v>
      </c>
      <c r="BB87" s="239" t="e">
        <f aca="false">IFERROR(VLOOKUP(K87,【参考】数式用!$AX$3:$AY$56, 2, FALSE), "")))</f>
        <v>#N/A</v>
      </c>
      <c r="BC87" s="537" t="e">
        <f aca="false">IF(OR(COUNTIF(AE87:AH87,"*令和８年度特例要件を*")&gt;0,ISNUMBER(SEARCH("処遇改善加算Ⅰロ",N87)),ISNUMBER(SEARCH("処遇改善加算Ⅱロ",N87)),AN87="加算対象外"),"AJ列に色付け","")</f>
        <v>#N/A</v>
      </c>
      <c r="BD87" s="496" t="str">
        <f aca="false">IF(AND(COUNTIF(AE87:AH87,"*令和８年度特例要件を*")&gt;0,AJ87=""), "未入力","入力済")</f>
        <v>入力済</v>
      </c>
      <c r="BE87" s="496" t="e">
        <f aca="false">IF(AH87="*その他*","AJ列色消し",IF(OR(ISNUMBER(SEARCH("処遇改善加算Ⅰロ",N87)),ISNUMBER(SEARCH("処遇改善加算Ⅱロ",N87))),"",IF(AND(BC87="AJ列に色付け",AE87="○",AF87="○",AG87&gt;=1),"AJ列色消し","")))</f>
        <v>#N/A</v>
      </c>
      <c r="BF87" s="496" t="str">
        <f aca="false">IF(AND(N87="処遇改善加算",AE87="○"),"AJ列色消し","")</f>
        <v/>
      </c>
      <c r="BG87" s="496" t="e">
        <f aca="false">IF(OR(TRIM(BC87)="",BE87="AJ列色消し",BF87="AJ列色消し"),"","入力必要")</f>
        <v>#N/A</v>
      </c>
      <c r="BH87" s="496" t="e">
        <f aca="false">IF(AND(BE87="",BG87="入力必要"),IF(AJ87="","未入力","入力済"),"")</f>
        <v>#N/A</v>
      </c>
      <c r="BI87" s="496" t="str">
        <f aca="false">G87</f>
        <v/>
      </c>
      <c r="BM87" s="500" t="e">
        <f aca="false">VLOOKUP(K87,【参考】数式用!$A$2:$O$57,15,FALSE))</f>
        <v>#N/A</v>
      </c>
    </row>
    <row r="88" customFormat="false" ht="109.5" hidden="false" customHeight="true" outlineLevel="0" collapsed="false">
      <c r="A88" s="475" t="n">
        <v>77</v>
      </c>
      <c r="B88" s="476" t="str">
        <f aca="false">IF(基本情報入力シート!B116="","",基本情報入力シート!B116)</f>
        <v/>
      </c>
      <c r="C88" s="476"/>
      <c r="D88" s="476"/>
      <c r="E88" s="476"/>
      <c r="F88" s="476"/>
      <c r="G88" s="477" t="str">
        <f aca="false">IF(基本情報入力シート!L116="", "", 基本情報入力シート!L116)</f>
        <v/>
      </c>
      <c r="H88" s="477" t="str">
        <f aca="false">IF(基本情報入力シート!Q116="", "", 基本情報入力シート!Q116)</f>
        <v/>
      </c>
      <c r="I88" s="477" t="str">
        <f aca="false">IF(基本情報入力シート!V116="", "", 基本情報入力シート!V116)</f>
        <v/>
      </c>
      <c r="J88" s="477" t="str">
        <f aca="false">IF(基本情報入力シート!W116="", "", 基本情報入力シート!W116)</f>
        <v/>
      </c>
      <c r="K88" s="477" t="str">
        <f aca="false">IF(基本情報入力シート!Z116="", "", 基本情報入力シート!Z116)</f>
        <v/>
      </c>
      <c r="L88" s="478" t="str">
        <f aca="false">IF(基本情報入力シート!AF116=0, "",基本情報入力シート!AF116)</f>
        <v/>
      </c>
      <c r="M88" s="479" t="e">
        <f aca="false">IF(AND(基本情報入力シート!AG116="",基本情報入力シート!AG116=""), "", 基本情報入力シート!AG116)</f>
        <v>#N/A</v>
      </c>
      <c r="N88" s="480"/>
      <c r="O88" s="481" t="e">
        <f aca="false">IFERROR(VLOOKUP(K88,【参考】数式用!$A$2:$M$57,MATCH(N88,【参考】数式用!$G$3:$M$3,0)+6,0),"")))</f>
        <v>#N/A</v>
      </c>
      <c r="P88" s="482" t="s">
        <v>179</v>
      </c>
      <c r="Q88" s="483"/>
      <c r="R88" s="484" t="s">
        <v>180</v>
      </c>
      <c r="S88" s="483"/>
      <c r="T88" s="484" t="s">
        <v>268</v>
      </c>
      <c r="U88" s="483"/>
      <c r="V88" s="484" t="s">
        <v>180</v>
      </c>
      <c r="W88" s="483"/>
      <c r="X88" s="484" t="s">
        <v>181</v>
      </c>
      <c r="Y88" s="484" t="s">
        <v>269</v>
      </c>
      <c r="Z88" s="484" t="str">
        <f aca="false">IF(Q88&gt;=1,(U88*12+W88)-(Q88*12+S88)+1,"")</f>
        <v/>
      </c>
      <c r="AA88" s="485" t="s">
        <v>270</v>
      </c>
      <c r="AB88" s="486" t="str">
        <f aca="false">IFERROR(ROUNDDOWN(ROUND(L88*O88,0)*M88,0)*Z88,"")</f>
        <v/>
      </c>
      <c r="AC88" s="487" t="e">
        <f aca="false">IFERROR(ROUNDDOWN(ROUNDDOWN(ROUND(L88*VLOOKUP(K88,【参考】数式用!$A$2:$M$57,MATCH("処遇改善加算Ⅳ",【参考】数式用!$G$3:$M$3,0)+6,0),0)*M88,0)*Z88*0.5,0), "")),0),0),0))</f>
        <v>#N/A</v>
      </c>
      <c r="AD88" s="488"/>
      <c r="AE88" s="489"/>
      <c r="AF88" s="489"/>
      <c r="AG88" s="490"/>
      <c r="AH88" s="491"/>
      <c r="AI88" s="536"/>
      <c r="AJ88" s="492"/>
      <c r="AK88" s="493" t="e">
        <f aca="false">IF(AND(N88&lt;&gt;"", OR(U88&lt;&gt;9,W88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IF(AND(AN88="加算対象外",N88&lt;&gt;"",AE88="―",AJ88="―"),"このサービスについては、キャリアパス要件Ⅰ・Ⅱか令和８年度特例要件のどちらかの要件を満たしている必要があります",""))</f>
        <v>#N/A</v>
      </c>
      <c r="AL88" s="494" t="str">
        <f aca="false">IF(N88="","",IF(OR(AND(COUNTIF(AP88,"未入力")&gt;0,AD88=""),AND(COUNTBLANK(AP88)&gt;0,AE88=""),AND(COUNTIF(AN88:BD88,"AF列に色付け")&gt;0,AF88=""),AND(COUNTIF(AN88:BD88,"AG列に色付け")&gt;0,OR(AG88="",AG88=0)),AND(COUNTIF(AN88:BD88,"AH列に色付け")&gt;0,AH88=""),AND(COUNTIF(AN88:BD88,"AI列に色付け")&gt;0,AI88=""),AND(COUNTIF(AN88:BD88,"AJ列に色付け")&gt;0,AJ88="",NOT(OR(BE88="AJ列色消し",BF88="AJ列色消し")))),"！記入が必要な欄（オレンジ色のセル）に空欄があります。空欄を埋めてください。",""))</f>
        <v/>
      </c>
      <c r="AM88" s="495"/>
      <c r="AN88" s="537" t="e">
        <f aca="false">IFERROR(VLOOKUP(K88,【参考】数式用!$A$2:$N$57,14,FALSE),"")))</f>
        <v>#N/A</v>
      </c>
      <c r="AO88" s="537" t="str">
        <f aca="false">IF(AND(K88&lt;&gt;""),"N列に色付け","")</f>
        <v/>
      </c>
      <c r="AP88" s="538" t="e">
        <f aca="false">IF(AND(AC88&lt;&gt;0,AC88&lt;&gt;"",AN88="加算対象"),IF(AD88="○","入力済","未入力"),"")</f>
        <v>#N/A</v>
      </c>
      <c r="AQ88" s="538" t="str">
        <f aca="false">"キャリアパス要件Ⅰ・Ⅱ_"&amp;AN88</f>
        <v>キャリアパス要件Ⅰ・Ⅱ_</v>
      </c>
      <c r="AR88" s="239" t="str">
        <f aca="false">IF(AND(N88&lt;&gt;"", AE88=""), "未入力", "入力済")</f>
        <v>入力済</v>
      </c>
      <c r="AS88" s="537" t="e">
        <f aca="false">IF(AND(N88&lt;&gt;"", N88&lt;&gt;"処遇改善加算Ⅳ",AN88="加算対象"),"AF列に色付け","")</f>
        <v>#N/A</v>
      </c>
      <c r="AT88" s="239" t="str">
        <f aca="false">IF(AND(N88&lt;&gt;"", N88&lt;&gt;"処遇改善加算Ⅳ",N88&lt;&gt;"処遇改善加算", AF88=""), "未入力", "入力済")</f>
        <v>入力済</v>
      </c>
      <c r="AU88" s="239" t="str">
        <f aca="false">IF(OR(ISNUMBER(SEARCH("処遇改善加算Ⅰ",N88)),ISNUMBER(SEARCH("処遇改善加算Ⅱ",N88))),"対象","")</f>
        <v/>
      </c>
      <c r="AV88" s="239" t="e">
        <f aca="false">IF(AND(AN88="加算対象",N88&lt;&gt;"処遇改善加算Ⅲ",N88&lt;&gt;"処遇改善加算Ⅳ", N88&lt;&gt;"", AU88&lt;&gt;"対象外"), 1,"")</f>
        <v>#N/A</v>
      </c>
      <c r="AW88" s="537" t="e">
        <f aca="false">IF(AND(AV88=1, OR(AG88=0,AG88=""),AN88="加算対象"),"AH列に色付け","")</f>
        <v>#N/A</v>
      </c>
      <c r="AX88" s="537" t="str">
        <f aca="false">IF(AND($AV88=1,$AW88="AH列に色付け",OR($AG88="",$AH88="")),"未入力",IF(AND($AV88=1,$AW88="",$AG88=""),"未入力","入力済"))</f>
        <v>入力済</v>
      </c>
      <c r="AY88" s="239" t="e">
        <f aca="false">IFERROR(VLOOKUP(K88,【参考】数式用!$AR$3:$AS$49, 2, FALSE), "")))</f>
        <v>#N/A</v>
      </c>
      <c r="AZ88" s="537" t="e">
        <f aca="false">IF(AND(AN88="加算対象",OR(N88="処遇改善加算Ⅰイ",N88="処遇改善加算Ⅰロ")),"AI列に色付け","")</f>
        <v>#N/A</v>
      </c>
      <c r="BA88" s="496" t="str">
        <f aca="false">IF(AND(OR(N88="処遇改善加算Ⅰイ",N88="処遇改善加算Ⅰロ"), AI88=""), "未入力","入力済")</f>
        <v>入力済</v>
      </c>
      <c r="BB88" s="239" t="e">
        <f aca="false">IFERROR(VLOOKUP(K88,【参考】数式用!$AX$3:$AY$56, 2, FALSE), "")))</f>
        <v>#N/A</v>
      </c>
      <c r="BC88" s="537" t="e">
        <f aca="false">IF(OR(COUNTIF(AE88:AH88,"*令和８年度特例要件を*")&gt;0,ISNUMBER(SEARCH("処遇改善加算Ⅰロ",N88)),ISNUMBER(SEARCH("処遇改善加算Ⅱロ",N88)),AN88="加算対象外"),"AJ列に色付け","")</f>
        <v>#N/A</v>
      </c>
      <c r="BD88" s="496" t="str">
        <f aca="false">IF(AND(COUNTIF(AE88:AH88,"*令和８年度特例要件を*")&gt;0,AJ88=""), "未入力","入力済")</f>
        <v>入力済</v>
      </c>
      <c r="BE88" s="496" t="e">
        <f aca="false">IF(AH88="*その他*","AJ列色消し",IF(OR(ISNUMBER(SEARCH("処遇改善加算Ⅰロ",N88)),ISNUMBER(SEARCH("処遇改善加算Ⅱロ",N88))),"",IF(AND(BC88="AJ列に色付け",AE88="○",AF88="○",AG88&gt;=1),"AJ列色消し","")))</f>
        <v>#N/A</v>
      </c>
      <c r="BF88" s="496" t="str">
        <f aca="false">IF(AND(N88="処遇改善加算",AE88="○"),"AJ列色消し","")</f>
        <v/>
      </c>
      <c r="BG88" s="496" t="e">
        <f aca="false">IF(OR(TRIM(BC88)="",BE88="AJ列色消し",BF88="AJ列色消し"),"","入力必要")</f>
        <v>#N/A</v>
      </c>
      <c r="BH88" s="496" t="e">
        <f aca="false">IF(AND(BE88="",BG88="入力必要"),IF(AJ88="","未入力","入力済"),"")</f>
        <v>#N/A</v>
      </c>
      <c r="BI88" s="496" t="str">
        <f aca="false">G88</f>
        <v/>
      </c>
      <c r="BM88" s="500" t="e">
        <f aca="false">VLOOKUP(K88,【参考】数式用!$A$2:$O$57,15,FALSE))</f>
        <v>#N/A</v>
      </c>
    </row>
    <row r="89" customFormat="false" ht="109.5" hidden="false" customHeight="true" outlineLevel="0" collapsed="false">
      <c r="A89" s="475" t="n">
        <v>78</v>
      </c>
      <c r="B89" s="476" t="str">
        <f aca="false">IF(基本情報入力シート!B117="","",基本情報入力シート!B117)</f>
        <v/>
      </c>
      <c r="C89" s="476"/>
      <c r="D89" s="476"/>
      <c r="E89" s="476"/>
      <c r="F89" s="476"/>
      <c r="G89" s="477" t="str">
        <f aca="false">IF(基本情報入力シート!L117="", "", 基本情報入力シート!L117)</f>
        <v/>
      </c>
      <c r="H89" s="477" t="str">
        <f aca="false">IF(基本情報入力シート!Q117="", "", 基本情報入力シート!Q117)</f>
        <v/>
      </c>
      <c r="I89" s="477" t="str">
        <f aca="false">IF(基本情報入力シート!V117="", "", 基本情報入力シート!V117)</f>
        <v/>
      </c>
      <c r="J89" s="477" t="str">
        <f aca="false">IF(基本情報入力シート!W117="", "", 基本情報入力シート!W117)</f>
        <v/>
      </c>
      <c r="K89" s="477" t="str">
        <f aca="false">IF(基本情報入力シート!Z117="", "", 基本情報入力シート!Z117)</f>
        <v/>
      </c>
      <c r="L89" s="478" t="str">
        <f aca="false">IF(基本情報入力シート!AF117=0, "",基本情報入力シート!AF117)</f>
        <v/>
      </c>
      <c r="M89" s="479" t="e">
        <f aca="false">IF(AND(基本情報入力シート!AG117="",基本情報入力シート!AG117=""), "", 基本情報入力シート!AG117)</f>
        <v>#N/A</v>
      </c>
      <c r="N89" s="480"/>
      <c r="O89" s="481" t="e">
        <f aca="false">IFERROR(VLOOKUP(K89,【参考】数式用!$A$2:$M$57,MATCH(N89,【参考】数式用!$G$3:$M$3,0)+6,0),"")))</f>
        <v>#N/A</v>
      </c>
      <c r="P89" s="482" t="s">
        <v>179</v>
      </c>
      <c r="Q89" s="483"/>
      <c r="R89" s="484" t="s">
        <v>180</v>
      </c>
      <c r="S89" s="483"/>
      <c r="T89" s="484" t="s">
        <v>268</v>
      </c>
      <c r="U89" s="483"/>
      <c r="V89" s="484" t="s">
        <v>180</v>
      </c>
      <c r="W89" s="483"/>
      <c r="X89" s="484" t="s">
        <v>181</v>
      </c>
      <c r="Y89" s="484" t="s">
        <v>269</v>
      </c>
      <c r="Z89" s="484" t="str">
        <f aca="false">IF(Q89&gt;=1,(U89*12+W89)-(Q89*12+S89)+1,"")</f>
        <v/>
      </c>
      <c r="AA89" s="485" t="s">
        <v>270</v>
      </c>
      <c r="AB89" s="486" t="str">
        <f aca="false">IFERROR(ROUNDDOWN(ROUND(L89*O89,0)*M89,0)*Z89,"")</f>
        <v/>
      </c>
      <c r="AC89" s="487" t="e">
        <f aca="false">IFERROR(ROUNDDOWN(ROUNDDOWN(ROUND(L89*VLOOKUP(K89,【参考】数式用!$A$2:$M$57,MATCH("処遇改善加算Ⅳ",【参考】数式用!$G$3:$M$3,0)+6,0),0)*M89,0)*Z89*0.5,0), "")),0),0),0))</f>
        <v>#N/A</v>
      </c>
      <c r="AD89" s="488"/>
      <c r="AE89" s="489"/>
      <c r="AF89" s="489"/>
      <c r="AG89" s="490"/>
      <c r="AH89" s="491"/>
      <c r="AI89" s="536"/>
      <c r="AJ89" s="492"/>
      <c r="AK89" s="493" t="e">
        <f aca="false">IF(AND(N89&lt;&gt;"", OR(U89&lt;&gt;9,W89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IF(AND(AN89="加算対象外",N89&lt;&gt;"",AE89="―",AJ89="―"),"このサービスについては、キャリアパス要件Ⅰ・Ⅱか令和８年度特例要件のどちらかの要件を満たしている必要があります",""))</f>
        <v>#N/A</v>
      </c>
      <c r="AL89" s="494" t="str">
        <f aca="false">IF(N89="","",IF(OR(AND(COUNTIF(AP89,"未入力")&gt;0,AD89=""),AND(COUNTBLANK(AP89)&gt;0,AE89=""),AND(COUNTIF(AN89:BD89,"AF列に色付け")&gt;0,AF89=""),AND(COUNTIF(AN89:BD89,"AG列に色付け")&gt;0,OR(AG89="",AG89=0)),AND(COUNTIF(AN89:BD89,"AH列に色付け")&gt;0,AH89=""),AND(COUNTIF(AN89:BD89,"AI列に色付け")&gt;0,AI89=""),AND(COUNTIF(AN89:BD89,"AJ列に色付け")&gt;0,AJ89="",NOT(OR(BE89="AJ列色消し",BF89="AJ列色消し")))),"！記入が必要な欄（オレンジ色のセル）に空欄があります。空欄を埋めてください。",""))</f>
        <v/>
      </c>
      <c r="AM89" s="495"/>
      <c r="AN89" s="537" t="e">
        <f aca="false">IFERROR(VLOOKUP(K89,【参考】数式用!$A$2:$N$57,14,FALSE),"")))</f>
        <v>#N/A</v>
      </c>
      <c r="AO89" s="537" t="str">
        <f aca="false">IF(AND(K89&lt;&gt;""),"N列に色付け","")</f>
        <v/>
      </c>
      <c r="AP89" s="538" t="e">
        <f aca="false">IF(AND(AC89&lt;&gt;0,AC89&lt;&gt;"",AN89="加算対象"),IF(AD89="○","入力済","未入力"),"")</f>
        <v>#N/A</v>
      </c>
      <c r="AQ89" s="538" t="str">
        <f aca="false">"キャリアパス要件Ⅰ・Ⅱ_"&amp;AN89</f>
        <v>キャリアパス要件Ⅰ・Ⅱ_</v>
      </c>
      <c r="AR89" s="239" t="str">
        <f aca="false">IF(AND(N89&lt;&gt;"", AE89=""), "未入力", "入力済")</f>
        <v>入力済</v>
      </c>
      <c r="AS89" s="537" t="e">
        <f aca="false">IF(AND(N89&lt;&gt;"", N89&lt;&gt;"処遇改善加算Ⅳ",AN89="加算対象"),"AF列に色付け","")</f>
        <v>#N/A</v>
      </c>
      <c r="AT89" s="239" t="str">
        <f aca="false">IF(AND(N89&lt;&gt;"", N89&lt;&gt;"処遇改善加算Ⅳ",N89&lt;&gt;"処遇改善加算", AF89=""), "未入力", "入力済")</f>
        <v>入力済</v>
      </c>
      <c r="AU89" s="239" t="str">
        <f aca="false">IF(OR(ISNUMBER(SEARCH("処遇改善加算Ⅰ",N89)),ISNUMBER(SEARCH("処遇改善加算Ⅱ",N89))),"対象","")</f>
        <v/>
      </c>
      <c r="AV89" s="239" t="e">
        <f aca="false">IF(AND(AN89="加算対象",N89&lt;&gt;"処遇改善加算Ⅲ",N89&lt;&gt;"処遇改善加算Ⅳ", N89&lt;&gt;"", AU89&lt;&gt;"対象外"), 1,"")</f>
        <v>#N/A</v>
      </c>
      <c r="AW89" s="537" t="e">
        <f aca="false">IF(AND(AV89=1, OR(AG89=0,AG89=""),AN89="加算対象"),"AH列に色付け","")</f>
        <v>#N/A</v>
      </c>
      <c r="AX89" s="537" t="str">
        <f aca="false">IF(AND($AV89=1,$AW89="AH列に色付け",OR($AG89="",$AH89="")),"未入力",IF(AND($AV89=1,$AW89="",$AG89=""),"未入力","入力済"))</f>
        <v>入力済</v>
      </c>
      <c r="AY89" s="239" t="e">
        <f aca="false">IFERROR(VLOOKUP(K89,【参考】数式用!$AR$3:$AS$49, 2, FALSE), "")))</f>
        <v>#N/A</v>
      </c>
      <c r="AZ89" s="537" t="e">
        <f aca="false">IF(AND(AN89="加算対象",OR(N89="処遇改善加算Ⅰイ",N89="処遇改善加算Ⅰロ")),"AI列に色付け","")</f>
        <v>#N/A</v>
      </c>
      <c r="BA89" s="496" t="str">
        <f aca="false">IF(AND(OR(N89="処遇改善加算Ⅰイ",N89="処遇改善加算Ⅰロ"), AI89=""), "未入力","入力済")</f>
        <v>入力済</v>
      </c>
      <c r="BB89" s="239" t="e">
        <f aca="false">IFERROR(VLOOKUP(K89,【参考】数式用!$AX$3:$AY$56, 2, FALSE), "")))</f>
        <v>#N/A</v>
      </c>
      <c r="BC89" s="537" t="e">
        <f aca="false">IF(OR(COUNTIF(AE89:AH89,"*令和８年度特例要件を*")&gt;0,ISNUMBER(SEARCH("処遇改善加算Ⅰロ",N89)),ISNUMBER(SEARCH("処遇改善加算Ⅱロ",N89)),AN89="加算対象外"),"AJ列に色付け","")</f>
        <v>#N/A</v>
      </c>
      <c r="BD89" s="496" t="str">
        <f aca="false">IF(AND(COUNTIF(AE89:AH89,"*令和８年度特例要件を*")&gt;0,AJ89=""), "未入力","入力済")</f>
        <v>入力済</v>
      </c>
      <c r="BE89" s="496" t="e">
        <f aca="false">IF(AH89="*その他*","AJ列色消し",IF(OR(ISNUMBER(SEARCH("処遇改善加算Ⅰロ",N89)),ISNUMBER(SEARCH("処遇改善加算Ⅱロ",N89))),"",IF(AND(BC89="AJ列に色付け",AE89="○",AF89="○",AG89&gt;=1),"AJ列色消し","")))</f>
        <v>#N/A</v>
      </c>
      <c r="BF89" s="496" t="str">
        <f aca="false">IF(AND(N89="処遇改善加算",AE89="○"),"AJ列色消し","")</f>
        <v/>
      </c>
      <c r="BG89" s="496" t="e">
        <f aca="false">IF(OR(TRIM(BC89)="",BE89="AJ列色消し",BF89="AJ列色消し"),"","入力必要")</f>
        <v>#N/A</v>
      </c>
      <c r="BH89" s="496" t="e">
        <f aca="false">IF(AND(BE89="",BG89="入力必要"),IF(AJ89="","未入力","入力済"),"")</f>
        <v>#N/A</v>
      </c>
      <c r="BI89" s="496" t="str">
        <f aca="false">G89</f>
        <v/>
      </c>
      <c r="BM89" s="500" t="e">
        <f aca="false">VLOOKUP(K89,【参考】数式用!$A$2:$O$57,15,FALSE))</f>
        <v>#N/A</v>
      </c>
    </row>
    <row r="90" customFormat="false" ht="109.5" hidden="false" customHeight="true" outlineLevel="0" collapsed="false">
      <c r="A90" s="475" t="n">
        <v>79</v>
      </c>
      <c r="B90" s="476" t="str">
        <f aca="false">IF(基本情報入力シート!B118="","",基本情報入力シート!B118)</f>
        <v/>
      </c>
      <c r="C90" s="476"/>
      <c r="D90" s="476"/>
      <c r="E90" s="476"/>
      <c r="F90" s="476"/>
      <c r="G90" s="477" t="str">
        <f aca="false">IF(基本情報入力シート!L118="", "", 基本情報入力シート!L118)</f>
        <v/>
      </c>
      <c r="H90" s="477" t="str">
        <f aca="false">IF(基本情報入力シート!Q118="", "", 基本情報入力シート!Q118)</f>
        <v/>
      </c>
      <c r="I90" s="477" t="str">
        <f aca="false">IF(基本情報入力シート!V118="", "", 基本情報入力シート!V118)</f>
        <v/>
      </c>
      <c r="J90" s="477" t="str">
        <f aca="false">IF(基本情報入力シート!W118="", "", 基本情報入力シート!W118)</f>
        <v/>
      </c>
      <c r="K90" s="477" t="str">
        <f aca="false">IF(基本情報入力シート!Z118="", "", 基本情報入力シート!Z118)</f>
        <v/>
      </c>
      <c r="L90" s="478" t="str">
        <f aca="false">IF(基本情報入力シート!AF118=0, "",基本情報入力シート!AF118)</f>
        <v/>
      </c>
      <c r="M90" s="479" t="e">
        <f aca="false">IF(AND(基本情報入力シート!AG118="",基本情報入力シート!AG118=""), "", 基本情報入力シート!AG118)</f>
        <v>#N/A</v>
      </c>
      <c r="N90" s="480"/>
      <c r="O90" s="481" t="e">
        <f aca="false">IFERROR(VLOOKUP(K90,【参考】数式用!$A$2:$M$57,MATCH(N90,【参考】数式用!$G$3:$M$3,0)+6,0),"")))</f>
        <v>#N/A</v>
      </c>
      <c r="P90" s="482" t="s">
        <v>179</v>
      </c>
      <c r="Q90" s="483"/>
      <c r="R90" s="484" t="s">
        <v>180</v>
      </c>
      <c r="S90" s="483"/>
      <c r="T90" s="484" t="s">
        <v>268</v>
      </c>
      <c r="U90" s="483"/>
      <c r="V90" s="484" t="s">
        <v>180</v>
      </c>
      <c r="W90" s="483"/>
      <c r="X90" s="484" t="s">
        <v>181</v>
      </c>
      <c r="Y90" s="484" t="s">
        <v>269</v>
      </c>
      <c r="Z90" s="484" t="str">
        <f aca="false">IF(Q90&gt;=1,(U90*12+W90)-(Q90*12+S90)+1,"")</f>
        <v/>
      </c>
      <c r="AA90" s="485" t="s">
        <v>270</v>
      </c>
      <c r="AB90" s="486" t="str">
        <f aca="false">IFERROR(ROUNDDOWN(ROUND(L90*O90,0)*M90,0)*Z90,"")</f>
        <v/>
      </c>
      <c r="AC90" s="487" t="e">
        <f aca="false">IFERROR(ROUNDDOWN(ROUNDDOWN(ROUND(L90*VLOOKUP(K90,【参考】数式用!$A$2:$M$57,MATCH("処遇改善加算Ⅳ",【参考】数式用!$G$3:$M$3,0)+6,0),0)*M90,0)*Z90*0.5,0), "")),0),0),0))</f>
        <v>#N/A</v>
      </c>
      <c r="AD90" s="488"/>
      <c r="AE90" s="489"/>
      <c r="AF90" s="489"/>
      <c r="AG90" s="490"/>
      <c r="AH90" s="491"/>
      <c r="AI90" s="536"/>
      <c r="AJ90" s="492"/>
      <c r="AK90" s="493" t="e">
        <f aca="false">IF(AND(N90&lt;&gt;"", OR(U90&lt;&gt;9,W90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IF(AND(AN90="加算対象外",N90&lt;&gt;"",AE90="―",AJ90="―"),"このサービスについては、キャリアパス要件Ⅰ・Ⅱか令和８年度特例要件のどちらかの要件を満たしている必要があります",""))</f>
        <v>#N/A</v>
      </c>
      <c r="AL90" s="494" t="str">
        <f aca="false">IF(N90="","",IF(OR(AND(COUNTIF(AP90,"未入力")&gt;0,AD90=""),AND(COUNTBLANK(AP90)&gt;0,AE90=""),AND(COUNTIF(AN90:BD90,"AF列に色付け")&gt;0,AF90=""),AND(COUNTIF(AN90:BD90,"AG列に色付け")&gt;0,OR(AG90="",AG90=0)),AND(COUNTIF(AN90:BD90,"AH列に色付け")&gt;0,AH90=""),AND(COUNTIF(AN90:BD90,"AI列に色付け")&gt;0,AI90=""),AND(COUNTIF(AN90:BD90,"AJ列に色付け")&gt;0,AJ90="",NOT(OR(BE90="AJ列色消し",BF90="AJ列色消し")))),"！記入が必要な欄（オレンジ色のセル）に空欄があります。空欄を埋めてください。",""))</f>
        <v/>
      </c>
      <c r="AM90" s="495"/>
      <c r="AN90" s="537" t="e">
        <f aca="false">IFERROR(VLOOKUP(K90,【参考】数式用!$A$2:$N$57,14,FALSE),"")))</f>
        <v>#N/A</v>
      </c>
      <c r="AO90" s="537" t="str">
        <f aca="false">IF(AND(K90&lt;&gt;""),"N列に色付け","")</f>
        <v/>
      </c>
      <c r="AP90" s="538" t="e">
        <f aca="false">IF(AND(AC90&lt;&gt;0,AC90&lt;&gt;"",AN90="加算対象"),IF(AD90="○","入力済","未入力"),"")</f>
        <v>#N/A</v>
      </c>
      <c r="AQ90" s="538" t="str">
        <f aca="false">"キャリアパス要件Ⅰ・Ⅱ_"&amp;AN90</f>
        <v>キャリアパス要件Ⅰ・Ⅱ_</v>
      </c>
      <c r="AR90" s="239" t="str">
        <f aca="false">IF(AND(N90&lt;&gt;"", AE90=""), "未入力", "入力済")</f>
        <v>入力済</v>
      </c>
      <c r="AS90" s="537" t="e">
        <f aca="false">IF(AND(N90&lt;&gt;"", N90&lt;&gt;"処遇改善加算Ⅳ",AN90="加算対象"),"AF列に色付け","")</f>
        <v>#N/A</v>
      </c>
      <c r="AT90" s="239" t="str">
        <f aca="false">IF(AND(N90&lt;&gt;"", N90&lt;&gt;"処遇改善加算Ⅳ",N90&lt;&gt;"処遇改善加算", AF90=""), "未入力", "入力済")</f>
        <v>入力済</v>
      </c>
      <c r="AU90" s="239" t="str">
        <f aca="false">IF(OR(ISNUMBER(SEARCH("処遇改善加算Ⅰ",N90)),ISNUMBER(SEARCH("処遇改善加算Ⅱ",N90))),"対象","")</f>
        <v/>
      </c>
      <c r="AV90" s="239" t="e">
        <f aca="false">IF(AND(AN90="加算対象",N90&lt;&gt;"処遇改善加算Ⅲ",N90&lt;&gt;"処遇改善加算Ⅳ", N90&lt;&gt;"", AU90&lt;&gt;"対象外"), 1,"")</f>
        <v>#N/A</v>
      </c>
      <c r="AW90" s="537" t="e">
        <f aca="false">IF(AND(AV90=1, OR(AG90=0,AG90=""),AN90="加算対象"),"AH列に色付け","")</f>
        <v>#N/A</v>
      </c>
      <c r="AX90" s="537" t="str">
        <f aca="false">IF(AND($AV90=1,$AW90="AH列に色付け",OR($AG90="",$AH90="")),"未入力",IF(AND($AV90=1,$AW90="",$AG90=""),"未入力","入力済"))</f>
        <v>入力済</v>
      </c>
      <c r="AY90" s="239" t="e">
        <f aca="false">IFERROR(VLOOKUP(K90,【参考】数式用!$AR$3:$AS$49, 2, FALSE), "")))</f>
        <v>#N/A</v>
      </c>
      <c r="AZ90" s="537" t="e">
        <f aca="false">IF(AND(AN90="加算対象",OR(N90="処遇改善加算Ⅰイ",N90="処遇改善加算Ⅰロ")),"AI列に色付け","")</f>
        <v>#N/A</v>
      </c>
      <c r="BA90" s="496" t="str">
        <f aca="false">IF(AND(OR(N90="処遇改善加算Ⅰイ",N90="処遇改善加算Ⅰロ"), AI90=""), "未入力","入力済")</f>
        <v>入力済</v>
      </c>
      <c r="BB90" s="239" t="e">
        <f aca="false">IFERROR(VLOOKUP(K90,【参考】数式用!$AX$3:$AY$56, 2, FALSE), "")))</f>
        <v>#N/A</v>
      </c>
      <c r="BC90" s="537" t="e">
        <f aca="false">IF(OR(COUNTIF(AE90:AH90,"*令和８年度特例要件を*")&gt;0,ISNUMBER(SEARCH("処遇改善加算Ⅰロ",N90)),ISNUMBER(SEARCH("処遇改善加算Ⅱロ",N90)),AN90="加算対象外"),"AJ列に色付け","")</f>
        <v>#N/A</v>
      </c>
      <c r="BD90" s="496" t="str">
        <f aca="false">IF(AND(COUNTIF(AE90:AH90,"*令和８年度特例要件を*")&gt;0,AJ90=""), "未入力","入力済")</f>
        <v>入力済</v>
      </c>
      <c r="BE90" s="496" t="e">
        <f aca="false">IF(AH90="*その他*","AJ列色消し",IF(OR(ISNUMBER(SEARCH("処遇改善加算Ⅰロ",N90)),ISNUMBER(SEARCH("処遇改善加算Ⅱロ",N90))),"",IF(AND(BC90="AJ列に色付け",AE90="○",AF90="○",AG90&gt;=1),"AJ列色消し","")))</f>
        <v>#N/A</v>
      </c>
      <c r="BF90" s="496" t="str">
        <f aca="false">IF(AND(N90="処遇改善加算",AE90="○"),"AJ列色消し","")</f>
        <v/>
      </c>
      <c r="BG90" s="496" t="e">
        <f aca="false">IF(OR(TRIM(BC90)="",BE90="AJ列色消し",BF90="AJ列色消し"),"","入力必要")</f>
        <v>#N/A</v>
      </c>
      <c r="BH90" s="496" t="e">
        <f aca="false">IF(AND(BE90="",BG90="入力必要"),IF(AJ90="","未入力","入力済"),"")</f>
        <v>#N/A</v>
      </c>
      <c r="BI90" s="496" t="str">
        <f aca="false">G90</f>
        <v/>
      </c>
      <c r="BM90" s="500" t="e">
        <f aca="false">VLOOKUP(K90,【参考】数式用!$A$2:$O$57,15,FALSE))</f>
        <v>#N/A</v>
      </c>
    </row>
    <row r="91" customFormat="false" ht="109.5" hidden="false" customHeight="true" outlineLevel="0" collapsed="false">
      <c r="A91" s="475" t="n">
        <v>80</v>
      </c>
      <c r="B91" s="476" t="str">
        <f aca="false">IF(基本情報入力シート!B119="","",基本情報入力シート!B119)</f>
        <v/>
      </c>
      <c r="C91" s="476"/>
      <c r="D91" s="476"/>
      <c r="E91" s="476"/>
      <c r="F91" s="476"/>
      <c r="G91" s="477" t="str">
        <f aca="false">IF(基本情報入力シート!L119="", "", 基本情報入力シート!L119)</f>
        <v/>
      </c>
      <c r="H91" s="477" t="str">
        <f aca="false">IF(基本情報入力シート!Q119="", "", 基本情報入力シート!Q119)</f>
        <v/>
      </c>
      <c r="I91" s="477" t="str">
        <f aca="false">IF(基本情報入力シート!V119="", "", 基本情報入力シート!V119)</f>
        <v/>
      </c>
      <c r="J91" s="477" t="str">
        <f aca="false">IF(基本情報入力シート!W119="", "", 基本情報入力シート!W119)</f>
        <v/>
      </c>
      <c r="K91" s="477" t="str">
        <f aca="false">IF(基本情報入力シート!Z119="", "", 基本情報入力シート!Z119)</f>
        <v/>
      </c>
      <c r="L91" s="478" t="str">
        <f aca="false">IF(基本情報入力シート!AF119=0, "",基本情報入力シート!AF119)</f>
        <v/>
      </c>
      <c r="M91" s="479" t="e">
        <f aca="false">IF(AND(基本情報入力シート!AG119="",基本情報入力シート!AG119=""), "", 基本情報入力シート!AG119)</f>
        <v>#N/A</v>
      </c>
      <c r="N91" s="480"/>
      <c r="O91" s="481" t="e">
        <f aca="false">IFERROR(VLOOKUP(K91,【参考】数式用!$A$2:$M$57,MATCH(N91,【参考】数式用!$G$3:$M$3,0)+6,0),"")))</f>
        <v>#N/A</v>
      </c>
      <c r="P91" s="482" t="s">
        <v>179</v>
      </c>
      <c r="Q91" s="483"/>
      <c r="R91" s="484" t="s">
        <v>180</v>
      </c>
      <c r="S91" s="483"/>
      <c r="T91" s="484" t="s">
        <v>268</v>
      </c>
      <c r="U91" s="483"/>
      <c r="V91" s="484" t="s">
        <v>180</v>
      </c>
      <c r="W91" s="483"/>
      <c r="X91" s="484" t="s">
        <v>181</v>
      </c>
      <c r="Y91" s="484" t="s">
        <v>269</v>
      </c>
      <c r="Z91" s="484" t="str">
        <f aca="false">IF(Q91&gt;=1,(U91*12+W91)-(Q91*12+S91)+1,"")</f>
        <v/>
      </c>
      <c r="AA91" s="485" t="s">
        <v>270</v>
      </c>
      <c r="AB91" s="486" t="str">
        <f aca="false">IFERROR(ROUNDDOWN(ROUND(L91*O91,0)*M91,0)*Z91,"")</f>
        <v/>
      </c>
      <c r="AC91" s="487" t="e">
        <f aca="false">IFERROR(ROUNDDOWN(ROUNDDOWN(ROUND(L91*VLOOKUP(K91,【参考】数式用!$A$2:$M$57,MATCH("処遇改善加算Ⅳ",【参考】数式用!$G$3:$M$3,0)+6,0),0)*M91,0)*Z91*0.5,0), "")),0),0),0))</f>
        <v>#N/A</v>
      </c>
      <c r="AD91" s="488"/>
      <c r="AE91" s="489"/>
      <c r="AF91" s="489"/>
      <c r="AG91" s="490"/>
      <c r="AH91" s="491"/>
      <c r="AI91" s="536"/>
      <c r="AJ91" s="492"/>
      <c r="AK91" s="493" t="e">
        <f aca="false">IF(AND(N91&lt;&gt;"", OR(U91&lt;&gt;9,W91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IF(AND(AN91="加算対象外",N91&lt;&gt;"",AE91="―",AJ91="―"),"このサービスについては、キャリアパス要件Ⅰ・Ⅱか令和８年度特例要件のどちらかの要件を満たしている必要があります",""))</f>
        <v>#N/A</v>
      </c>
      <c r="AL91" s="494" t="str">
        <f aca="false">IF(N91="","",IF(OR(AND(COUNTIF(AP91,"未入力")&gt;0,AD91=""),AND(COUNTBLANK(AP91)&gt;0,AE91=""),AND(COUNTIF(AN91:BD91,"AF列に色付け")&gt;0,AF91=""),AND(COUNTIF(AN91:BD91,"AG列に色付け")&gt;0,OR(AG91="",AG91=0)),AND(COUNTIF(AN91:BD91,"AH列に色付け")&gt;0,AH91=""),AND(COUNTIF(AN91:BD91,"AI列に色付け")&gt;0,AI91=""),AND(COUNTIF(AN91:BD91,"AJ列に色付け")&gt;0,AJ91="",NOT(OR(BE91="AJ列色消し",BF91="AJ列色消し")))),"！記入が必要な欄（オレンジ色のセル）に空欄があります。空欄を埋めてください。",""))</f>
        <v/>
      </c>
      <c r="AM91" s="495"/>
      <c r="AN91" s="537" t="e">
        <f aca="false">IFERROR(VLOOKUP(K91,【参考】数式用!$A$2:$N$57,14,FALSE),"")))</f>
        <v>#N/A</v>
      </c>
      <c r="AO91" s="537" t="str">
        <f aca="false">IF(AND(K91&lt;&gt;""),"N列に色付け","")</f>
        <v/>
      </c>
      <c r="AP91" s="538" t="e">
        <f aca="false">IF(AND(AC91&lt;&gt;0,AC91&lt;&gt;"",AN91="加算対象"),IF(AD91="○","入力済","未入力"),"")</f>
        <v>#N/A</v>
      </c>
      <c r="AQ91" s="538" t="str">
        <f aca="false">"キャリアパス要件Ⅰ・Ⅱ_"&amp;AN91</f>
        <v>キャリアパス要件Ⅰ・Ⅱ_</v>
      </c>
      <c r="AR91" s="239" t="str">
        <f aca="false">IF(AND(N91&lt;&gt;"", AE91=""), "未入力", "入力済")</f>
        <v>入力済</v>
      </c>
      <c r="AS91" s="537" t="e">
        <f aca="false">IF(AND(N91&lt;&gt;"", N91&lt;&gt;"処遇改善加算Ⅳ",AN91="加算対象"),"AF列に色付け","")</f>
        <v>#N/A</v>
      </c>
      <c r="AT91" s="239" t="str">
        <f aca="false">IF(AND(N91&lt;&gt;"", N91&lt;&gt;"処遇改善加算Ⅳ",N91&lt;&gt;"処遇改善加算", AF91=""), "未入力", "入力済")</f>
        <v>入力済</v>
      </c>
      <c r="AU91" s="239" t="str">
        <f aca="false">IF(OR(ISNUMBER(SEARCH("処遇改善加算Ⅰ",N91)),ISNUMBER(SEARCH("処遇改善加算Ⅱ",N91))),"対象","")</f>
        <v/>
      </c>
      <c r="AV91" s="239" t="e">
        <f aca="false">IF(AND(AN91="加算対象",N91&lt;&gt;"処遇改善加算Ⅲ",N91&lt;&gt;"処遇改善加算Ⅳ", N91&lt;&gt;"", AU91&lt;&gt;"対象外"), 1,"")</f>
        <v>#N/A</v>
      </c>
      <c r="AW91" s="537" t="e">
        <f aca="false">IF(AND(AV91=1, OR(AG91=0,AG91=""),AN91="加算対象"),"AH列に色付け","")</f>
        <v>#N/A</v>
      </c>
      <c r="AX91" s="537" t="str">
        <f aca="false">IF(AND($AV91=1,$AW91="AH列に色付け",OR($AG91="",$AH91="")),"未入力",IF(AND($AV91=1,$AW91="",$AG91=""),"未入力","入力済"))</f>
        <v>入力済</v>
      </c>
      <c r="AY91" s="239" t="e">
        <f aca="false">IFERROR(VLOOKUP(K91,【参考】数式用!$AR$3:$AS$49, 2, FALSE), "")))</f>
        <v>#N/A</v>
      </c>
      <c r="AZ91" s="537" t="e">
        <f aca="false">IF(AND(AN91="加算対象",OR(N91="処遇改善加算Ⅰイ",N91="処遇改善加算Ⅰロ")),"AI列に色付け","")</f>
        <v>#N/A</v>
      </c>
      <c r="BA91" s="496" t="str">
        <f aca="false">IF(AND(OR(N91="処遇改善加算Ⅰイ",N91="処遇改善加算Ⅰロ"), AI91=""), "未入力","入力済")</f>
        <v>入力済</v>
      </c>
      <c r="BB91" s="239" t="e">
        <f aca="false">IFERROR(VLOOKUP(K91,【参考】数式用!$AX$3:$AY$56, 2, FALSE), "")))</f>
        <v>#N/A</v>
      </c>
      <c r="BC91" s="537" t="e">
        <f aca="false">IF(OR(COUNTIF(AE91:AH91,"*令和８年度特例要件を*")&gt;0,ISNUMBER(SEARCH("処遇改善加算Ⅰロ",N91)),ISNUMBER(SEARCH("処遇改善加算Ⅱロ",N91)),AN91="加算対象外"),"AJ列に色付け","")</f>
        <v>#N/A</v>
      </c>
      <c r="BD91" s="496" t="str">
        <f aca="false">IF(AND(COUNTIF(AE91:AH91,"*令和８年度特例要件を*")&gt;0,AJ91=""), "未入力","入力済")</f>
        <v>入力済</v>
      </c>
      <c r="BE91" s="496" t="e">
        <f aca="false">IF(AH91="*その他*","AJ列色消し",IF(OR(ISNUMBER(SEARCH("処遇改善加算Ⅰロ",N91)),ISNUMBER(SEARCH("処遇改善加算Ⅱロ",N91))),"",IF(AND(BC91="AJ列に色付け",AE91="○",AF91="○",AG91&gt;=1),"AJ列色消し","")))</f>
        <v>#N/A</v>
      </c>
      <c r="BF91" s="496" t="str">
        <f aca="false">IF(AND(N91="処遇改善加算",AE91="○"),"AJ列色消し","")</f>
        <v/>
      </c>
      <c r="BG91" s="496" t="e">
        <f aca="false">IF(OR(TRIM(BC91)="",BE91="AJ列色消し",BF91="AJ列色消し"),"","入力必要")</f>
        <v>#N/A</v>
      </c>
      <c r="BH91" s="496" t="e">
        <f aca="false">IF(AND(BE91="",BG91="入力必要"),IF(AJ91="","未入力","入力済"),"")</f>
        <v>#N/A</v>
      </c>
      <c r="BI91" s="496" t="str">
        <f aca="false">G91</f>
        <v/>
      </c>
      <c r="BM91" s="500" t="e">
        <f aca="false">VLOOKUP(K91,【参考】数式用!$A$2:$O$57,15,FALSE))</f>
        <v>#N/A</v>
      </c>
    </row>
    <row r="92" customFormat="false" ht="109.5" hidden="false" customHeight="true" outlineLevel="0" collapsed="false">
      <c r="A92" s="475" t="n">
        <v>81</v>
      </c>
      <c r="B92" s="476" t="str">
        <f aca="false">IF(基本情報入力シート!B120="","",基本情報入力シート!B120)</f>
        <v/>
      </c>
      <c r="C92" s="476"/>
      <c r="D92" s="476"/>
      <c r="E92" s="476"/>
      <c r="F92" s="476"/>
      <c r="G92" s="477" t="str">
        <f aca="false">IF(基本情報入力シート!L120="", "", 基本情報入力シート!L120)</f>
        <v/>
      </c>
      <c r="H92" s="477" t="str">
        <f aca="false">IF(基本情報入力シート!Q120="", "", 基本情報入力シート!Q120)</f>
        <v/>
      </c>
      <c r="I92" s="477" t="str">
        <f aca="false">IF(基本情報入力シート!V120="", "", 基本情報入力シート!V120)</f>
        <v/>
      </c>
      <c r="J92" s="477" t="str">
        <f aca="false">IF(基本情報入力シート!W120="", "", 基本情報入力シート!W120)</f>
        <v/>
      </c>
      <c r="K92" s="477" t="str">
        <f aca="false">IF(基本情報入力シート!Z120="", "", 基本情報入力シート!Z120)</f>
        <v/>
      </c>
      <c r="L92" s="478" t="str">
        <f aca="false">IF(基本情報入力シート!AF120=0, "",基本情報入力シート!AF120)</f>
        <v/>
      </c>
      <c r="M92" s="479" t="e">
        <f aca="false">IF(AND(基本情報入力シート!AG120="",基本情報入力シート!AG120=""), "", 基本情報入力シート!AG120)</f>
        <v>#N/A</v>
      </c>
      <c r="N92" s="480"/>
      <c r="O92" s="481" t="e">
        <f aca="false">IFERROR(VLOOKUP(K92,【参考】数式用!$A$2:$M$57,MATCH(N92,【参考】数式用!$G$3:$M$3,0)+6,0),"")))</f>
        <v>#N/A</v>
      </c>
      <c r="P92" s="482" t="s">
        <v>179</v>
      </c>
      <c r="Q92" s="483"/>
      <c r="R92" s="484" t="s">
        <v>180</v>
      </c>
      <c r="S92" s="483"/>
      <c r="T92" s="484" t="s">
        <v>268</v>
      </c>
      <c r="U92" s="483"/>
      <c r="V92" s="484" t="s">
        <v>180</v>
      </c>
      <c r="W92" s="483"/>
      <c r="X92" s="484" t="s">
        <v>181</v>
      </c>
      <c r="Y92" s="484" t="s">
        <v>269</v>
      </c>
      <c r="Z92" s="484" t="str">
        <f aca="false">IF(Q92&gt;=1,(U92*12+W92)-(Q92*12+S92)+1,"")</f>
        <v/>
      </c>
      <c r="AA92" s="485" t="s">
        <v>270</v>
      </c>
      <c r="AB92" s="486" t="str">
        <f aca="false">IFERROR(ROUNDDOWN(ROUND(L92*O92,0)*M92,0)*Z92,"")</f>
        <v/>
      </c>
      <c r="AC92" s="487" t="e">
        <f aca="false">IFERROR(ROUNDDOWN(ROUNDDOWN(ROUND(L92*VLOOKUP(K92,【参考】数式用!$A$2:$M$57,MATCH("処遇改善加算Ⅳ",【参考】数式用!$G$3:$M$3,0)+6,0),0)*M92,0)*Z92*0.5,0), "")),0),0),0))</f>
        <v>#N/A</v>
      </c>
      <c r="AD92" s="488"/>
      <c r="AE92" s="489"/>
      <c r="AF92" s="489"/>
      <c r="AG92" s="490"/>
      <c r="AH92" s="491"/>
      <c r="AI92" s="536"/>
      <c r="AJ92" s="492"/>
      <c r="AK92" s="493" t="e">
        <f aca="false">IF(AND(N92&lt;&gt;"", OR(U92&lt;&gt;9,W92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IF(AND(AN92="加算対象外",N92&lt;&gt;"",AE92="―",AJ92="―"),"このサービスについては、キャリアパス要件Ⅰ・Ⅱか令和８年度特例要件のどちらかの要件を満たしている必要があります",""))</f>
        <v>#N/A</v>
      </c>
      <c r="AL92" s="494" t="str">
        <f aca="false">IF(N92="","",IF(OR(AND(COUNTIF(AP92,"未入力")&gt;0,AD92=""),AND(COUNTBLANK(AP92)&gt;0,AE92=""),AND(COUNTIF(AN92:BD92,"AF列に色付け")&gt;0,AF92=""),AND(COUNTIF(AN92:BD92,"AG列に色付け")&gt;0,OR(AG92="",AG92=0)),AND(COUNTIF(AN92:BD92,"AH列に色付け")&gt;0,AH92=""),AND(COUNTIF(AN92:BD92,"AI列に色付け")&gt;0,AI92=""),AND(COUNTIF(AN92:BD92,"AJ列に色付け")&gt;0,AJ92="",NOT(OR(BE92="AJ列色消し",BF92="AJ列色消し")))),"！記入が必要な欄（オレンジ色のセル）に空欄があります。空欄を埋めてください。",""))</f>
        <v/>
      </c>
      <c r="AM92" s="495"/>
      <c r="AN92" s="537" t="e">
        <f aca="false">IFERROR(VLOOKUP(K92,【参考】数式用!$A$2:$N$57,14,FALSE),"")))</f>
        <v>#N/A</v>
      </c>
      <c r="AO92" s="537" t="str">
        <f aca="false">IF(AND(K92&lt;&gt;""),"N列に色付け","")</f>
        <v/>
      </c>
      <c r="AP92" s="538" t="e">
        <f aca="false">IF(AND(AC92&lt;&gt;0,AC92&lt;&gt;"",AN92="加算対象"),IF(AD92="○","入力済","未入力"),"")</f>
        <v>#N/A</v>
      </c>
      <c r="AQ92" s="538" t="str">
        <f aca="false">"キャリアパス要件Ⅰ・Ⅱ_"&amp;AN92</f>
        <v>キャリアパス要件Ⅰ・Ⅱ_</v>
      </c>
      <c r="AR92" s="239" t="str">
        <f aca="false">IF(AND(N92&lt;&gt;"", AE92=""), "未入力", "入力済")</f>
        <v>入力済</v>
      </c>
      <c r="AS92" s="537" t="e">
        <f aca="false">IF(AND(N92&lt;&gt;"", N92&lt;&gt;"処遇改善加算Ⅳ",AN92="加算対象"),"AF列に色付け","")</f>
        <v>#N/A</v>
      </c>
      <c r="AT92" s="239" t="str">
        <f aca="false">IF(AND(N92&lt;&gt;"", N92&lt;&gt;"処遇改善加算Ⅳ",N92&lt;&gt;"処遇改善加算", AF92=""), "未入力", "入力済")</f>
        <v>入力済</v>
      </c>
      <c r="AU92" s="239" t="str">
        <f aca="false">IF(OR(ISNUMBER(SEARCH("処遇改善加算Ⅰ",N92)),ISNUMBER(SEARCH("処遇改善加算Ⅱ",N92))),"対象","")</f>
        <v/>
      </c>
      <c r="AV92" s="239" t="e">
        <f aca="false">IF(AND(AN92="加算対象",N92&lt;&gt;"処遇改善加算Ⅲ",N92&lt;&gt;"処遇改善加算Ⅳ", N92&lt;&gt;"", AU92&lt;&gt;"対象外"), 1,"")</f>
        <v>#N/A</v>
      </c>
      <c r="AW92" s="537" t="e">
        <f aca="false">IF(AND(AV92=1, OR(AG92=0,AG92=""),AN92="加算対象"),"AH列に色付け","")</f>
        <v>#N/A</v>
      </c>
      <c r="AX92" s="537" t="str">
        <f aca="false">IF(AND($AV92=1,$AW92="AH列に色付け",OR($AG92="",$AH92="")),"未入力",IF(AND($AV92=1,$AW92="",$AG92=""),"未入力","入力済"))</f>
        <v>入力済</v>
      </c>
      <c r="AY92" s="239" t="e">
        <f aca="false">IFERROR(VLOOKUP(K92,【参考】数式用!$AR$3:$AS$49, 2, FALSE), "")))</f>
        <v>#N/A</v>
      </c>
      <c r="AZ92" s="537" t="e">
        <f aca="false">IF(AND(AN92="加算対象",OR(N92="処遇改善加算Ⅰイ",N92="処遇改善加算Ⅰロ")),"AI列に色付け","")</f>
        <v>#N/A</v>
      </c>
      <c r="BA92" s="496" t="str">
        <f aca="false">IF(AND(OR(N92="処遇改善加算Ⅰイ",N92="処遇改善加算Ⅰロ"), AI92=""), "未入力","入力済")</f>
        <v>入力済</v>
      </c>
      <c r="BB92" s="239" t="e">
        <f aca="false">IFERROR(VLOOKUP(K92,【参考】数式用!$AX$3:$AY$56, 2, FALSE), "")))</f>
        <v>#N/A</v>
      </c>
      <c r="BC92" s="537" t="e">
        <f aca="false">IF(OR(COUNTIF(AE92:AH92,"*令和８年度特例要件を*")&gt;0,ISNUMBER(SEARCH("処遇改善加算Ⅰロ",N92)),ISNUMBER(SEARCH("処遇改善加算Ⅱロ",N92)),AN92="加算対象外"),"AJ列に色付け","")</f>
        <v>#N/A</v>
      </c>
      <c r="BD92" s="496" t="str">
        <f aca="false">IF(AND(COUNTIF(AE92:AH92,"*令和８年度特例要件を*")&gt;0,AJ92=""), "未入力","入力済")</f>
        <v>入力済</v>
      </c>
      <c r="BE92" s="496" t="e">
        <f aca="false">IF(AH92="*その他*","AJ列色消し",IF(OR(ISNUMBER(SEARCH("処遇改善加算Ⅰロ",N92)),ISNUMBER(SEARCH("処遇改善加算Ⅱロ",N92))),"",IF(AND(BC92="AJ列に色付け",AE92="○",AF92="○",AG92&gt;=1),"AJ列色消し","")))</f>
        <v>#N/A</v>
      </c>
      <c r="BF92" s="496" t="str">
        <f aca="false">IF(AND(N92="処遇改善加算",AE92="○"),"AJ列色消し","")</f>
        <v/>
      </c>
      <c r="BG92" s="496" t="e">
        <f aca="false">IF(OR(TRIM(BC92)="",BE92="AJ列色消し",BF92="AJ列色消し"),"","入力必要")</f>
        <v>#N/A</v>
      </c>
      <c r="BH92" s="496" t="e">
        <f aca="false">IF(AND(BE92="",BG92="入力必要"),IF(AJ92="","未入力","入力済"),"")</f>
        <v>#N/A</v>
      </c>
      <c r="BI92" s="496" t="str">
        <f aca="false">G92</f>
        <v/>
      </c>
      <c r="BM92" s="500" t="e">
        <f aca="false">VLOOKUP(K92,【参考】数式用!$A$2:$O$57,15,FALSE))</f>
        <v>#N/A</v>
      </c>
    </row>
    <row r="93" customFormat="false" ht="109.5" hidden="false" customHeight="true" outlineLevel="0" collapsed="false">
      <c r="A93" s="475" t="n">
        <v>82</v>
      </c>
      <c r="B93" s="476" t="str">
        <f aca="false">IF(基本情報入力シート!B121="","",基本情報入力シート!B121)</f>
        <v/>
      </c>
      <c r="C93" s="476"/>
      <c r="D93" s="476"/>
      <c r="E93" s="476"/>
      <c r="F93" s="476"/>
      <c r="G93" s="477" t="str">
        <f aca="false">IF(基本情報入力シート!L121="", "", 基本情報入力シート!L121)</f>
        <v/>
      </c>
      <c r="H93" s="477" t="str">
        <f aca="false">IF(基本情報入力シート!Q121="", "", 基本情報入力シート!Q121)</f>
        <v/>
      </c>
      <c r="I93" s="477" t="str">
        <f aca="false">IF(基本情報入力シート!V121="", "", 基本情報入力シート!V121)</f>
        <v/>
      </c>
      <c r="J93" s="477" t="str">
        <f aca="false">IF(基本情報入力シート!W121="", "", 基本情報入力シート!W121)</f>
        <v/>
      </c>
      <c r="K93" s="477" t="str">
        <f aca="false">IF(基本情報入力シート!Z121="", "", 基本情報入力シート!Z121)</f>
        <v/>
      </c>
      <c r="L93" s="478" t="str">
        <f aca="false">IF(基本情報入力シート!AF121=0, "",基本情報入力シート!AF121)</f>
        <v/>
      </c>
      <c r="M93" s="479" t="e">
        <f aca="false">IF(AND(基本情報入力シート!AG121="",基本情報入力シート!AG121=""), "", 基本情報入力シート!AG121)</f>
        <v>#N/A</v>
      </c>
      <c r="N93" s="480"/>
      <c r="O93" s="481" t="e">
        <f aca="false">IFERROR(VLOOKUP(K93,【参考】数式用!$A$2:$M$57,MATCH(N93,【参考】数式用!$G$3:$M$3,0)+6,0),"")))</f>
        <v>#N/A</v>
      </c>
      <c r="P93" s="482" t="s">
        <v>179</v>
      </c>
      <c r="Q93" s="483"/>
      <c r="R93" s="484" t="s">
        <v>180</v>
      </c>
      <c r="S93" s="483"/>
      <c r="T93" s="484" t="s">
        <v>268</v>
      </c>
      <c r="U93" s="483"/>
      <c r="V93" s="484" t="s">
        <v>180</v>
      </c>
      <c r="W93" s="483"/>
      <c r="X93" s="484" t="s">
        <v>181</v>
      </c>
      <c r="Y93" s="484" t="s">
        <v>269</v>
      </c>
      <c r="Z93" s="484" t="str">
        <f aca="false">IF(Q93&gt;=1,(U93*12+W93)-(Q93*12+S93)+1,"")</f>
        <v/>
      </c>
      <c r="AA93" s="485" t="s">
        <v>270</v>
      </c>
      <c r="AB93" s="486" t="str">
        <f aca="false">IFERROR(ROUNDDOWN(ROUND(L93*O93,0)*M93,0)*Z93,"")</f>
        <v/>
      </c>
      <c r="AC93" s="487" t="e">
        <f aca="false">IFERROR(ROUNDDOWN(ROUNDDOWN(ROUND(L93*VLOOKUP(K93,【参考】数式用!$A$2:$M$57,MATCH("処遇改善加算Ⅳ",【参考】数式用!$G$3:$M$3,0)+6,0),0)*M93,0)*Z93*0.5,0), "")),0),0),0))</f>
        <v>#N/A</v>
      </c>
      <c r="AD93" s="488"/>
      <c r="AE93" s="489"/>
      <c r="AF93" s="489"/>
      <c r="AG93" s="490"/>
      <c r="AH93" s="491"/>
      <c r="AI93" s="536"/>
      <c r="AJ93" s="492"/>
      <c r="AK93" s="493" t="e">
        <f aca="false">IF(AND(N93&lt;&gt;"", OR(U93&lt;&gt;9,W93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IF(AND(AN93="加算対象外",N93&lt;&gt;"",AE93="―",AJ93="―"),"このサービスについては、キャリアパス要件Ⅰ・Ⅱか令和８年度特例要件のどちらかの要件を満たしている必要があります",""))</f>
        <v>#N/A</v>
      </c>
      <c r="AL93" s="494" t="str">
        <f aca="false">IF(N93="","",IF(OR(AND(COUNTIF(AP93,"未入力")&gt;0,AD93=""),AND(COUNTBLANK(AP93)&gt;0,AE93=""),AND(COUNTIF(AN93:BD93,"AF列に色付け")&gt;0,AF93=""),AND(COUNTIF(AN93:BD93,"AG列に色付け")&gt;0,OR(AG93="",AG93=0)),AND(COUNTIF(AN93:BD93,"AH列に色付け")&gt;0,AH93=""),AND(COUNTIF(AN93:BD93,"AI列に色付け")&gt;0,AI93=""),AND(COUNTIF(AN93:BD93,"AJ列に色付け")&gt;0,AJ93="",NOT(OR(BE93="AJ列色消し",BF93="AJ列色消し")))),"！記入が必要な欄（オレンジ色のセル）に空欄があります。空欄を埋めてください。",""))</f>
        <v/>
      </c>
      <c r="AM93" s="495"/>
      <c r="AN93" s="537" t="e">
        <f aca="false">IFERROR(VLOOKUP(K93,【参考】数式用!$A$2:$N$57,14,FALSE),"")))</f>
        <v>#N/A</v>
      </c>
      <c r="AO93" s="537" t="str">
        <f aca="false">IF(AND(K93&lt;&gt;""),"N列に色付け","")</f>
        <v/>
      </c>
      <c r="AP93" s="538" t="e">
        <f aca="false">IF(AND(AC93&lt;&gt;0,AC93&lt;&gt;"",AN93="加算対象"),IF(AD93="○","入力済","未入力"),"")</f>
        <v>#N/A</v>
      </c>
      <c r="AQ93" s="538" t="str">
        <f aca="false">"キャリアパス要件Ⅰ・Ⅱ_"&amp;AN93</f>
        <v>キャリアパス要件Ⅰ・Ⅱ_</v>
      </c>
      <c r="AR93" s="239" t="str">
        <f aca="false">IF(AND(N93&lt;&gt;"", AE93=""), "未入力", "入力済")</f>
        <v>入力済</v>
      </c>
      <c r="AS93" s="537" t="e">
        <f aca="false">IF(AND(N93&lt;&gt;"", N93&lt;&gt;"処遇改善加算Ⅳ",AN93="加算対象"),"AF列に色付け","")</f>
        <v>#N/A</v>
      </c>
      <c r="AT93" s="239" t="str">
        <f aca="false">IF(AND(N93&lt;&gt;"", N93&lt;&gt;"処遇改善加算Ⅳ",N93&lt;&gt;"処遇改善加算", AF93=""), "未入力", "入力済")</f>
        <v>入力済</v>
      </c>
      <c r="AU93" s="239" t="str">
        <f aca="false">IF(OR(ISNUMBER(SEARCH("処遇改善加算Ⅰ",N93)),ISNUMBER(SEARCH("処遇改善加算Ⅱ",N93))),"対象","")</f>
        <v/>
      </c>
      <c r="AV93" s="239" t="e">
        <f aca="false">IF(AND(AN93="加算対象",N93&lt;&gt;"処遇改善加算Ⅲ",N93&lt;&gt;"処遇改善加算Ⅳ", N93&lt;&gt;"", AU93&lt;&gt;"対象外"), 1,"")</f>
        <v>#N/A</v>
      </c>
      <c r="AW93" s="537" t="e">
        <f aca="false">IF(AND(AV93=1, OR(AG93=0,AG93=""),AN93="加算対象"),"AH列に色付け","")</f>
        <v>#N/A</v>
      </c>
      <c r="AX93" s="537" t="str">
        <f aca="false">IF(AND($AV93=1,$AW93="AH列に色付け",OR($AG93="",$AH93="")),"未入力",IF(AND($AV93=1,$AW93="",$AG93=""),"未入力","入力済"))</f>
        <v>入力済</v>
      </c>
      <c r="AY93" s="239" t="e">
        <f aca="false">IFERROR(VLOOKUP(K93,【参考】数式用!$AR$3:$AS$49, 2, FALSE), "")))</f>
        <v>#N/A</v>
      </c>
      <c r="AZ93" s="537" t="e">
        <f aca="false">IF(AND(AN93="加算対象",OR(N93="処遇改善加算Ⅰイ",N93="処遇改善加算Ⅰロ")),"AI列に色付け","")</f>
        <v>#N/A</v>
      </c>
      <c r="BA93" s="496" t="str">
        <f aca="false">IF(AND(OR(N93="処遇改善加算Ⅰイ",N93="処遇改善加算Ⅰロ"), AI93=""), "未入力","入力済")</f>
        <v>入力済</v>
      </c>
      <c r="BB93" s="239" t="e">
        <f aca="false">IFERROR(VLOOKUP(K93,【参考】数式用!$AX$3:$AY$56, 2, FALSE), "")))</f>
        <v>#N/A</v>
      </c>
      <c r="BC93" s="537" t="e">
        <f aca="false">IF(OR(COUNTIF(AE93:AH93,"*令和８年度特例要件を*")&gt;0,ISNUMBER(SEARCH("処遇改善加算Ⅰロ",N93)),ISNUMBER(SEARCH("処遇改善加算Ⅱロ",N93)),AN93="加算対象外"),"AJ列に色付け","")</f>
        <v>#N/A</v>
      </c>
      <c r="BD93" s="496" t="str">
        <f aca="false">IF(AND(COUNTIF(AE93:AH93,"*令和８年度特例要件を*")&gt;0,AJ93=""), "未入力","入力済")</f>
        <v>入力済</v>
      </c>
      <c r="BE93" s="496" t="e">
        <f aca="false">IF(AH93="*その他*","AJ列色消し",IF(OR(ISNUMBER(SEARCH("処遇改善加算Ⅰロ",N93)),ISNUMBER(SEARCH("処遇改善加算Ⅱロ",N93))),"",IF(AND(BC93="AJ列に色付け",AE93="○",AF93="○",AG93&gt;=1),"AJ列色消し","")))</f>
        <v>#N/A</v>
      </c>
      <c r="BF93" s="496" t="str">
        <f aca="false">IF(AND(N93="処遇改善加算",AE93="○"),"AJ列色消し","")</f>
        <v/>
      </c>
      <c r="BG93" s="496" t="e">
        <f aca="false">IF(OR(TRIM(BC93)="",BE93="AJ列色消し",BF93="AJ列色消し"),"","入力必要")</f>
        <v>#N/A</v>
      </c>
      <c r="BH93" s="496" t="e">
        <f aca="false">IF(AND(BE93="",BG93="入力必要"),IF(AJ93="","未入力","入力済"),"")</f>
        <v>#N/A</v>
      </c>
      <c r="BI93" s="496" t="str">
        <f aca="false">G93</f>
        <v/>
      </c>
      <c r="BM93" s="500" t="e">
        <f aca="false">VLOOKUP(K93,【参考】数式用!$A$2:$O$57,15,FALSE))</f>
        <v>#N/A</v>
      </c>
    </row>
    <row r="94" customFormat="false" ht="109.5" hidden="false" customHeight="true" outlineLevel="0" collapsed="false">
      <c r="A94" s="475" t="n">
        <v>83</v>
      </c>
      <c r="B94" s="476" t="str">
        <f aca="false">IF(基本情報入力シート!B122="","",基本情報入力シート!B122)</f>
        <v/>
      </c>
      <c r="C94" s="476"/>
      <c r="D94" s="476"/>
      <c r="E94" s="476"/>
      <c r="F94" s="476"/>
      <c r="G94" s="477" t="str">
        <f aca="false">IF(基本情報入力シート!L122="", "", 基本情報入力シート!L122)</f>
        <v/>
      </c>
      <c r="H94" s="477" t="str">
        <f aca="false">IF(基本情報入力シート!Q122="", "", 基本情報入力シート!Q122)</f>
        <v/>
      </c>
      <c r="I94" s="477" t="str">
        <f aca="false">IF(基本情報入力シート!V122="", "", 基本情報入力シート!V122)</f>
        <v/>
      </c>
      <c r="J94" s="477" t="str">
        <f aca="false">IF(基本情報入力シート!W122="", "", 基本情報入力シート!W122)</f>
        <v/>
      </c>
      <c r="K94" s="477" t="str">
        <f aca="false">IF(基本情報入力シート!Z122="", "", 基本情報入力シート!Z122)</f>
        <v/>
      </c>
      <c r="L94" s="478" t="str">
        <f aca="false">IF(基本情報入力シート!AF122=0, "",基本情報入力シート!AF122)</f>
        <v/>
      </c>
      <c r="M94" s="479" t="e">
        <f aca="false">IF(AND(基本情報入力シート!AG122="",基本情報入力シート!AG122=""), "", 基本情報入力シート!AG122)</f>
        <v>#N/A</v>
      </c>
      <c r="N94" s="480"/>
      <c r="O94" s="481" t="e">
        <f aca="false">IFERROR(VLOOKUP(K94,【参考】数式用!$A$2:$M$57,MATCH(N94,【参考】数式用!$G$3:$M$3,0)+6,0),"")))</f>
        <v>#N/A</v>
      </c>
      <c r="P94" s="482" t="s">
        <v>179</v>
      </c>
      <c r="Q94" s="483"/>
      <c r="R94" s="484" t="s">
        <v>180</v>
      </c>
      <c r="S94" s="483"/>
      <c r="T94" s="484" t="s">
        <v>268</v>
      </c>
      <c r="U94" s="483"/>
      <c r="V94" s="484" t="s">
        <v>180</v>
      </c>
      <c r="W94" s="483"/>
      <c r="X94" s="484" t="s">
        <v>181</v>
      </c>
      <c r="Y94" s="484" t="s">
        <v>269</v>
      </c>
      <c r="Z94" s="484" t="str">
        <f aca="false">IF(Q94&gt;=1,(U94*12+W94)-(Q94*12+S94)+1,"")</f>
        <v/>
      </c>
      <c r="AA94" s="485" t="s">
        <v>270</v>
      </c>
      <c r="AB94" s="486" t="str">
        <f aca="false">IFERROR(ROUNDDOWN(ROUND(L94*O94,0)*M94,0)*Z94,"")</f>
        <v/>
      </c>
      <c r="AC94" s="487" t="e">
        <f aca="false">IFERROR(ROUNDDOWN(ROUNDDOWN(ROUND(L94*VLOOKUP(K94,【参考】数式用!$A$2:$M$57,MATCH("処遇改善加算Ⅳ",【参考】数式用!$G$3:$M$3,0)+6,0),0)*M94,0)*Z94*0.5,0), "")),0),0),0))</f>
        <v>#N/A</v>
      </c>
      <c r="AD94" s="488"/>
      <c r="AE94" s="489"/>
      <c r="AF94" s="489"/>
      <c r="AG94" s="490"/>
      <c r="AH94" s="491"/>
      <c r="AI94" s="536"/>
      <c r="AJ94" s="492"/>
      <c r="AK94" s="493" t="e">
        <f aca="false">IF(AND(N94&lt;&gt;"", OR(U94&lt;&gt;9,W94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IF(AND(AN94="加算対象外",N94&lt;&gt;"",AE94="―",AJ94="―"),"このサービスについては、キャリアパス要件Ⅰ・Ⅱか令和８年度特例要件のどちらかの要件を満たしている必要があります",""))</f>
        <v>#N/A</v>
      </c>
      <c r="AL94" s="494" t="str">
        <f aca="false">IF(N94="","",IF(OR(AND(COUNTIF(AP94,"未入力")&gt;0,AD94=""),AND(COUNTBLANK(AP94)&gt;0,AE94=""),AND(COUNTIF(AN94:BD94,"AF列に色付け")&gt;0,AF94=""),AND(COUNTIF(AN94:BD94,"AG列に色付け")&gt;0,OR(AG94="",AG94=0)),AND(COUNTIF(AN94:BD94,"AH列に色付け")&gt;0,AH94=""),AND(COUNTIF(AN94:BD94,"AI列に色付け")&gt;0,AI94=""),AND(COUNTIF(AN94:BD94,"AJ列に色付け")&gt;0,AJ94="",NOT(OR(BE94="AJ列色消し",BF94="AJ列色消し")))),"！記入が必要な欄（オレンジ色のセル）に空欄があります。空欄を埋めてください。",""))</f>
        <v/>
      </c>
      <c r="AM94" s="495"/>
      <c r="AN94" s="537" t="e">
        <f aca="false">IFERROR(VLOOKUP(K94,【参考】数式用!$A$2:$N$57,14,FALSE),"")))</f>
        <v>#N/A</v>
      </c>
      <c r="AO94" s="537" t="str">
        <f aca="false">IF(AND(K94&lt;&gt;""),"N列に色付け","")</f>
        <v/>
      </c>
      <c r="AP94" s="538" t="e">
        <f aca="false">IF(AND(AC94&lt;&gt;0,AC94&lt;&gt;"",AN94="加算対象"),IF(AD94="○","入力済","未入力"),"")</f>
        <v>#N/A</v>
      </c>
      <c r="AQ94" s="538" t="str">
        <f aca="false">"キャリアパス要件Ⅰ・Ⅱ_"&amp;AN94</f>
        <v>キャリアパス要件Ⅰ・Ⅱ_</v>
      </c>
      <c r="AR94" s="239" t="str">
        <f aca="false">IF(AND(N94&lt;&gt;"", AE94=""), "未入力", "入力済")</f>
        <v>入力済</v>
      </c>
      <c r="AS94" s="537" t="e">
        <f aca="false">IF(AND(N94&lt;&gt;"", N94&lt;&gt;"処遇改善加算Ⅳ",AN94="加算対象"),"AF列に色付け","")</f>
        <v>#N/A</v>
      </c>
      <c r="AT94" s="239" t="str">
        <f aca="false">IF(AND(N94&lt;&gt;"", N94&lt;&gt;"処遇改善加算Ⅳ",N94&lt;&gt;"処遇改善加算", AF94=""), "未入力", "入力済")</f>
        <v>入力済</v>
      </c>
      <c r="AU94" s="239" t="str">
        <f aca="false">IF(OR(ISNUMBER(SEARCH("処遇改善加算Ⅰ",N94)),ISNUMBER(SEARCH("処遇改善加算Ⅱ",N94))),"対象","")</f>
        <v/>
      </c>
      <c r="AV94" s="239" t="e">
        <f aca="false">IF(AND(AN94="加算対象",N94&lt;&gt;"処遇改善加算Ⅲ",N94&lt;&gt;"処遇改善加算Ⅳ", N94&lt;&gt;"", AU94&lt;&gt;"対象外"), 1,"")</f>
        <v>#N/A</v>
      </c>
      <c r="AW94" s="537" t="e">
        <f aca="false">IF(AND(AV94=1, OR(AG94=0,AG94=""),AN94="加算対象"),"AH列に色付け","")</f>
        <v>#N/A</v>
      </c>
      <c r="AX94" s="537" t="str">
        <f aca="false">IF(AND($AV94=1,$AW94="AH列に色付け",OR($AG94="",$AH94="")),"未入力",IF(AND($AV94=1,$AW94="",$AG94=""),"未入力","入力済"))</f>
        <v>入力済</v>
      </c>
      <c r="AY94" s="239" t="e">
        <f aca="false">IFERROR(VLOOKUP(K94,【参考】数式用!$AR$3:$AS$49, 2, FALSE), "")))</f>
        <v>#N/A</v>
      </c>
      <c r="AZ94" s="537" t="e">
        <f aca="false">IF(AND(AN94="加算対象",OR(N94="処遇改善加算Ⅰイ",N94="処遇改善加算Ⅰロ")),"AI列に色付け","")</f>
        <v>#N/A</v>
      </c>
      <c r="BA94" s="496" t="str">
        <f aca="false">IF(AND(OR(N94="処遇改善加算Ⅰイ",N94="処遇改善加算Ⅰロ"), AI94=""), "未入力","入力済")</f>
        <v>入力済</v>
      </c>
      <c r="BB94" s="239" t="e">
        <f aca="false">IFERROR(VLOOKUP(K94,【参考】数式用!$AX$3:$AY$56, 2, FALSE), "")))</f>
        <v>#N/A</v>
      </c>
      <c r="BC94" s="537" t="e">
        <f aca="false">IF(OR(COUNTIF(AE94:AH94,"*令和８年度特例要件を*")&gt;0,ISNUMBER(SEARCH("処遇改善加算Ⅰロ",N94)),ISNUMBER(SEARCH("処遇改善加算Ⅱロ",N94)),AN94="加算対象外"),"AJ列に色付け","")</f>
        <v>#N/A</v>
      </c>
      <c r="BD94" s="496" t="str">
        <f aca="false">IF(AND(COUNTIF(AE94:AH94,"*令和８年度特例要件を*")&gt;0,AJ94=""), "未入力","入力済")</f>
        <v>入力済</v>
      </c>
      <c r="BE94" s="496" t="e">
        <f aca="false">IF(AH94="*その他*","AJ列色消し",IF(OR(ISNUMBER(SEARCH("処遇改善加算Ⅰロ",N94)),ISNUMBER(SEARCH("処遇改善加算Ⅱロ",N94))),"",IF(AND(BC94="AJ列に色付け",AE94="○",AF94="○",AG94&gt;=1),"AJ列色消し","")))</f>
        <v>#N/A</v>
      </c>
      <c r="BF94" s="496" t="str">
        <f aca="false">IF(AND(N94="処遇改善加算",AE94="○"),"AJ列色消し","")</f>
        <v/>
      </c>
      <c r="BG94" s="496" t="e">
        <f aca="false">IF(OR(TRIM(BC94)="",BE94="AJ列色消し",BF94="AJ列色消し"),"","入力必要")</f>
        <v>#N/A</v>
      </c>
      <c r="BH94" s="496" t="e">
        <f aca="false">IF(AND(BE94="",BG94="入力必要"),IF(AJ94="","未入力","入力済"),"")</f>
        <v>#N/A</v>
      </c>
      <c r="BI94" s="496" t="str">
        <f aca="false">G94</f>
        <v/>
      </c>
      <c r="BM94" s="500" t="e">
        <f aca="false">VLOOKUP(K94,【参考】数式用!$A$2:$O$57,15,FALSE))</f>
        <v>#N/A</v>
      </c>
    </row>
    <row r="95" customFormat="false" ht="109.5" hidden="false" customHeight="true" outlineLevel="0" collapsed="false">
      <c r="A95" s="475" t="n">
        <v>84</v>
      </c>
      <c r="B95" s="476" t="str">
        <f aca="false">IF(基本情報入力シート!B123="","",基本情報入力シート!B123)</f>
        <v/>
      </c>
      <c r="C95" s="476"/>
      <c r="D95" s="476"/>
      <c r="E95" s="476"/>
      <c r="F95" s="476"/>
      <c r="G95" s="477" t="str">
        <f aca="false">IF(基本情報入力シート!L123="", "", 基本情報入力シート!L123)</f>
        <v/>
      </c>
      <c r="H95" s="477" t="str">
        <f aca="false">IF(基本情報入力シート!Q123="", "", 基本情報入力シート!Q123)</f>
        <v/>
      </c>
      <c r="I95" s="477" t="str">
        <f aca="false">IF(基本情報入力シート!V123="", "", 基本情報入力シート!V123)</f>
        <v/>
      </c>
      <c r="J95" s="477" t="str">
        <f aca="false">IF(基本情報入力シート!W123="", "", 基本情報入力シート!W123)</f>
        <v/>
      </c>
      <c r="K95" s="477" t="str">
        <f aca="false">IF(基本情報入力シート!Z123="", "", 基本情報入力シート!Z123)</f>
        <v/>
      </c>
      <c r="L95" s="478" t="str">
        <f aca="false">IF(基本情報入力シート!AF123=0, "",基本情報入力シート!AF123)</f>
        <v/>
      </c>
      <c r="M95" s="479" t="e">
        <f aca="false">IF(AND(基本情報入力シート!AG123="",基本情報入力シート!AG123=""), "", 基本情報入力シート!AG123)</f>
        <v>#N/A</v>
      </c>
      <c r="N95" s="480"/>
      <c r="O95" s="481" t="e">
        <f aca="false">IFERROR(VLOOKUP(K95,【参考】数式用!$A$2:$M$57,MATCH(N95,【参考】数式用!$G$3:$M$3,0)+6,0),"")))</f>
        <v>#N/A</v>
      </c>
      <c r="P95" s="482" t="s">
        <v>179</v>
      </c>
      <c r="Q95" s="483"/>
      <c r="R95" s="484" t="s">
        <v>180</v>
      </c>
      <c r="S95" s="483"/>
      <c r="T95" s="484" t="s">
        <v>268</v>
      </c>
      <c r="U95" s="483"/>
      <c r="V95" s="484" t="s">
        <v>180</v>
      </c>
      <c r="W95" s="483"/>
      <c r="X95" s="484" t="s">
        <v>181</v>
      </c>
      <c r="Y95" s="484" t="s">
        <v>269</v>
      </c>
      <c r="Z95" s="484" t="str">
        <f aca="false">IF(Q95&gt;=1,(U95*12+W95)-(Q95*12+S95)+1,"")</f>
        <v/>
      </c>
      <c r="AA95" s="485" t="s">
        <v>270</v>
      </c>
      <c r="AB95" s="486" t="str">
        <f aca="false">IFERROR(ROUNDDOWN(ROUND(L95*O95,0)*M95,0)*Z95,"")</f>
        <v/>
      </c>
      <c r="AC95" s="487" t="e">
        <f aca="false">IFERROR(ROUNDDOWN(ROUNDDOWN(ROUND(L95*VLOOKUP(K95,【参考】数式用!$A$2:$M$57,MATCH("処遇改善加算Ⅳ",【参考】数式用!$G$3:$M$3,0)+6,0),0)*M95,0)*Z95*0.5,0), "")),0),0),0))</f>
        <v>#N/A</v>
      </c>
      <c r="AD95" s="488"/>
      <c r="AE95" s="489"/>
      <c r="AF95" s="489"/>
      <c r="AG95" s="490"/>
      <c r="AH95" s="491"/>
      <c r="AI95" s="536"/>
      <c r="AJ95" s="492"/>
      <c r="AK95" s="493" t="e">
        <f aca="false">IF(AND(N95&lt;&gt;"", OR(U95&lt;&gt;9,W95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IF(AND(AN95="加算対象外",N95&lt;&gt;"",AE95="―",AJ95="―"),"このサービスについては、キャリアパス要件Ⅰ・Ⅱか令和８年度特例要件のどちらかの要件を満たしている必要があります",""))</f>
        <v>#N/A</v>
      </c>
      <c r="AL95" s="494" t="str">
        <f aca="false">IF(N95="","",IF(OR(AND(COUNTIF(AP95,"未入力")&gt;0,AD95=""),AND(COUNTBLANK(AP95)&gt;0,AE95=""),AND(COUNTIF(AN95:BD95,"AF列に色付け")&gt;0,AF95=""),AND(COUNTIF(AN95:BD95,"AG列に色付け")&gt;0,OR(AG95="",AG95=0)),AND(COUNTIF(AN95:BD95,"AH列に色付け")&gt;0,AH95=""),AND(COUNTIF(AN95:BD95,"AI列に色付け")&gt;0,AI95=""),AND(COUNTIF(AN95:BD95,"AJ列に色付け")&gt;0,AJ95="",NOT(OR(BE95="AJ列色消し",BF95="AJ列色消し")))),"！記入が必要な欄（オレンジ色のセル）に空欄があります。空欄を埋めてください。",""))</f>
        <v/>
      </c>
      <c r="AM95" s="495"/>
      <c r="AN95" s="537" t="e">
        <f aca="false">IFERROR(VLOOKUP(K95,【参考】数式用!$A$2:$N$57,14,FALSE),"")))</f>
        <v>#N/A</v>
      </c>
      <c r="AO95" s="537" t="str">
        <f aca="false">IF(AND(K95&lt;&gt;""),"N列に色付け","")</f>
        <v/>
      </c>
      <c r="AP95" s="538" t="e">
        <f aca="false">IF(AND(AC95&lt;&gt;0,AC95&lt;&gt;"",AN95="加算対象"),IF(AD95="○","入力済","未入力"),"")</f>
        <v>#N/A</v>
      </c>
      <c r="AQ95" s="538" t="str">
        <f aca="false">"キャリアパス要件Ⅰ・Ⅱ_"&amp;AN95</f>
        <v>キャリアパス要件Ⅰ・Ⅱ_</v>
      </c>
      <c r="AR95" s="239" t="str">
        <f aca="false">IF(AND(N95&lt;&gt;"", AE95=""), "未入力", "入力済")</f>
        <v>入力済</v>
      </c>
      <c r="AS95" s="537" t="e">
        <f aca="false">IF(AND(N95&lt;&gt;"", N95&lt;&gt;"処遇改善加算Ⅳ",AN95="加算対象"),"AF列に色付け","")</f>
        <v>#N/A</v>
      </c>
      <c r="AT95" s="239" t="str">
        <f aca="false">IF(AND(N95&lt;&gt;"", N95&lt;&gt;"処遇改善加算Ⅳ",N95&lt;&gt;"処遇改善加算", AF95=""), "未入力", "入力済")</f>
        <v>入力済</v>
      </c>
      <c r="AU95" s="239" t="str">
        <f aca="false">IF(OR(ISNUMBER(SEARCH("処遇改善加算Ⅰ",N95)),ISNUMBER(SEARCH("処遇改善加算Ⅱ",N95))),"対象","")</f>
        <v/>
      </c>
      <c r="AV95" s="239" t="e">
        <f aca="false">IF(AND(AN95="加算対象",N95&lt;&gt;"処遇改善加算Ⅲ",N95&lt;&gt;"処遇改善加算Ⅳ", N95&lt;&gt;"", AU95&lt;&gt;"対象外"), 1,"")</f>
        <v>#N/A</v>
      </c>
      <c r="AW95" s="537" t="e">
        <f aca="false">IF(AND(AV95=1, OR(AG95=0,AG95=""),AN95="加算対象"),"AH列に色付け","")</f>
        <v>#N/A</v>
      </c>
      <c r="AX95" s="537" t="str">
        <f aca="false">IF(AND($AV95=1,$AW95="AH列に色付け",OR($AG95="",$AH95="")),"未入力",IF(AND($AV95=1,$AW95="",$AG95=""),"未入力","入力済"))</f>
        <v>入力済</v>
      </c>
      <c r="AY95" s="239" t="e">
        <f aca="false">IFERROR(VLOOKUP(K95,【参考】数式用!$AR$3:$AS$49, 2, FALSE), "")))</f>
        <v>#N/A</v>
      </c>
      <c r="AZ95" s="537" t="e">
        <f aca="false">IF(AND(AN95="加算対象",OR(N95="処遇改善加算Ⅰイ",N95="処遇改善加算Ⅰロ")),"AI列に色付け","")</f>
        <v>#N/A</v>
      </c>
      <c r="BA95" s="496" t="str">
        <f aca="false">IF(AND(OR(N95="処遇改善加算Ⅰイ",N95="処遇改善加算Ⅰロ"), AI95=""), "未入力","入力済")</f>
        <v>入力済</v>
      </c>
      <c r="BB95" s="239" t="e">
        <f aca="false">IFERROR(VLOOKUP(K95,【参考】数式用!$AX$3:$AY$56, 2, FALSE), "")))</f>
        <v>#N/A</v>
      </c>
      <c r="BC95" s="537" t="e">
        <f aca="false">IF(OR(COUNTIF(AE95:AH95,"*令和８年度特例要件を*")&gt;0,ISNUMBER(SEARCH("処遇改善加算Ⅰロ",N95)),ISNUMBER(SEARCH("処遇改善加算Ⅱロ",N95)),AN95="加算対象外"),"AJ列に色付け","")</f>
        <v>#N/A</v>
      </c>
      <c r="BD95" s="496" t="str">
        <f aca="false">IF(AND(COUNTIF(AE95:AH95,"*令和８年度特例要件を*")&gt;0,AJ95=""), "未入力","入力済")</f>
        <v>入力済</v>
      </c>
      <c r="BE95" s="496" t="e">
        <f aca="false">IF(AH95="*その他*","AJ列色消し",IF(OR(ISNUMBER(SEARCH("処遇改善加算Ⅰロ",N95)),ISNUMBER(SEARCH("処遇改善加算Ⅱロ",N95))),"",IF(AND(BC95="AJ列に色付け",AE95="○",AF95="○",AG95&gt;=1),"AJ列色消し","")))</f>
        <v>#N/A</v>
      </c>
      <c r="BF95" s="496" t="str">
        <f aca="false">IF(AND(N95="処遇改善加算",AE95="○"),"AJ列色消し","")</f>
        <v/>
      </c>
      <c r="BG95" s="496" t="e">
        <f aca="false">IF(OR(TRIM(BC95)="",BE95="AJ列色消し",BF95="AJ列色消し"),"","入力必要")</f>
        <v>#N/A</v>
      </c>
      <c r="BH95" s="496" t="e">
        <f aca="false">IF(AND(BE95="",BG95="入力必要"),IF(AJ95="","未入力","入力済"),"")</f>
        <v>#N/A</v>
      </c>
      <c r="BI95" s="496" t="str">
        <f aca="false">G95</f>
        <v/>
      </c>
      <c r="BM95" s="500" t="e">
        <f aca="false">VLOOKUP(K95,【参考】数式用!$A$2:$O$57,15,FALSE))</f>
        <v>#N/A</v>
      </c>
    </row>
    <row r="96" customFormat="false" ht="109.5" hidden="false" customHeight="true" outlineLevel="0" collapsed="false">
      <c r="A96" s="475" t="n">
        <v>85</v>
      </c>
      <c r="B96" s="476" t="str">
        <f aca="false">IF(基本情報入力シート!B124="","",基本情報入力シート!B124)</f>
        <v/>
      </c>
      <c r="C96" s="476"/>
      <c r="D96" s="476"/>
      <c r="E96" s="476"/>
      <c r="F96" s="476"/>
      <c r="G96" s="477" t="str">
        <f aca="false">IF(基本情報入力シート!L124="", "", 基本情報入力シート!L124)</f>
        <v/>
      </c>
      <c r="H96" s="477" t="str">
        <f aca="false">IF(基本情報入力シート!Q124="", "", 基本情報入力シート!Q124)</f>
        <v/>
      </c>
      <c r="I96" s="477" t="str">
        <f aca="false">IF(基本情報入力シート!V124="", "", 基本情報入力シート!V124)</f>
        <v/>
      </c>
      <c r="J96" s="477" t="str">
        <f aca="false">IF(基本情報入力シート!W124="", "", 基本情報入力シート!W124)</f>
        <v/>
      </c>
      <c r="K96" s="477" t="str">
        <f aca="false">IF(基本情報入力シート!Z124="", "", 基本情報入力シート!Z124)</f>
        <v/>
      </c>
      <c r="L96" s="478" t="str">
        <f aca="false">IF(基本情報入力シート!AF124=0, "",基本情報入力シート!AF124)</f>
        <v/>
      </c>
      <c r="M96" s="479" t="e">
        <f aca="false">IF(AND(基本情報入力シート!AG124="",基本情報入力シート!AG124=""), "", 基本情報入力シート!AG124)</f>
        <v>#N/A</v>
      </c>
      <c r="N96" s="480"/>
      <c r="O96" s="481" t="e">
        <f aca="false">IFERROR(VLOOKUP(K96,【参考】数式用!$A$2:$M$57,MATCH(N96,【参考】数式用!$G$3:$M$3,0)+6,0),"")))</f>
        <v>#N/A</v>
      </c>
      <c r="P96" s="482" t="s">
        <v>179</v>
      </c>
      <c r="Q96" s="483"/>
      <c r="R96" s="484" t="s">
        <v>180</v>
      </c>
      <c r="S96" s="483"/>
      <c r="T96" s="484" t="s">
        <v>268</v>
      </c>
      <c r="U96" s="483"/>
      <c r="V96" s="484" t="s">
        <v>180</v>
      </c>
      <c r="W96" s="483"/>
      <c r="X96" s="484" t="s">
        <v>181</v>
      </c>
      <c r="Y96" s="484" t="s">
        <v>269</v>
      </c>
      <c r="Z96" s="484" t="str">
        <f aca="false">IF(Q96&gt;=1,(U96*12+W96)-(Q96*12+S96)+1,"")</f>
        <v/>
      </c>
      <c r="AA96" s="485" t="s">
        <v>270</v>
      </c>
      <c r="AB96" s="486" t="str">
        <f aca="false">IFERROR(ROUNDDOWN(ROUND(L96*O96,0)*M96,0)*Z96,"")</f>
        <v/>
      </c>
      <c r="AC96" s="487" t="e">
        <f aca="false">IFERROR(ROUNDDOWN(ROUNDDOWN(ROUND(L96*VLOOKUP(K96,【参考】数式用!$A$2:$M$57,MATCH("処遇改善加算Ⅳ",【参考】数式用!$G$3:$M$3,0)+6,0),0)*M96,0)*Z96*0.5,0), "")),0),0),0))</f>
        <v>#N/A</v>
      </c>
      <c r="AD96" s="488"/>
      <c r="AE96" s="489"/>
      <c r="AF96" s="489"/>
      <c r="AG96" s="490"/>
      <c r="AH96" s="491"/>
      <c r="AI96" s="536"/>
      <c r="AJ96" s="492"/>
      <c r="AK96" s="493" t="e">
        <f aca="false">IF(AND(N96&lt;&gt;"", OR(U96&lt;&gt;9,W96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IF(AND(AN96="加算対象外",N96&lt;&gt;"",AE96="―",AJ96="―"),"このサービスについては、キャリアパス要件Ⅰ・Ⅱか令和８年度特例要件のどちらかの要件を満たしている必要があります",""))</f>
        <v>#N/A</v>
      </c>
      <c r="AL96" s="494" t="str">
        <f aca="false">IF(N96="","",IF(OR(AND(COUNTIF(AP96,"未入力")&gt;0,AD96=""),AND(COUNTBLANK(AP96)&gt;0,AE96=""),AND(COUNTIF(AN96:BD96,"AF列に色付け")&gt;0,AF96=""),AND(COUNTIF(AN96:BD96,"AG列に色付け")&gt;0,OR(AG96="",AG96=0)),AND(COUNTIF(AN96:BD96,"AH列に色付け")&gt;0,AH96=""),AND(COUNTIF(AN96:BD96,"AI列に色付け")&gt;0,AI96=""),AND(COUNTIF(AN96:BD96,"AJ列に色付け")&gt;0,AJ96="",NOT(OR(BE96="AJ列色消し",BF96="AJ列色消し")))),"！記入が必要な欄（オレンジ色のセル）に空欄があります。空欄を埋めてください。",""))</f>
        <v/>
      </c>
      <c r="AM96" s="495"/>
      <c r="AN96" s="537" t="e">
        <f aca="false">IFERROR(VLOOKUP(K96,【参考】数式用!$A$2:$N$57,14,FALSE),"")))</f>
        <v>#N/A</v>
      </c>
      <c r="AO96" s="537" t="str">
        <f aca="false">IF(AND(K96&lt;&gt;""),"N列に色付け","")</f>
        <v/>
      </c>
      <c r="AP96" s="538" t="e">
        <f aca="false">IF(AND(AC96&lt;&gt;0,AC96&lt;&gt;"",AN96="加算対象"),IF(AD96="○","入力済","未入力"),"")</f>
        <v>#N/A</v>
      </c>
      <c r="AQ96" s="538" t="str">
        <f aca="false">"キャリアパス要件Ⅰ・Ⅱ_"&amp;AN96</f>
        <v>キャリアパス要件Ⅰ・Ⅱ_</v>
      </c>
      <c r="AR96" s="239" t="str">
        <f aca="false">IF(AND(N96&lt;&gt;"", AE96=""), "未入力", "入力済")</f>
        <v>入力済</v>
      </c>
      <c r="AS96" s="537" t="e">
        <f aca="false">IF(AND(N96&lt;&gt;"", N96&lt;&gt;"処遇改善加算Ⅳ",AN96="加算対象"),"AF列に色付け","")</f>
        <v>#N/A</v>
      </c>
      <c r="AT96" s="239" t="str">
        <f aca="false">IF(AND(N96&lt;&gt;"", N96&lt;&gt;"処遇改善加算Ⅳ",N96&lt;&gt;"処遇改善加算", AF96=""), "未入力", "入力済")</f>
        <v>入力済</v>
      </c>
      <c r="AU96" s="239" t="str">
        <f aca="false">IF(OR(ISNUMBER(SEARCH("処遇改善加算Ⅰ",N96)),ISNUMBER(SEARCH("処遇改善加算Ⅱ",N96))),"対象","")</f>
        <v/>
      </c>
      <c r="AV96" s="239" t="e">
        <f aca="false">IF(AND(AN96="加算対象",N96&lt;&gt;"処遇改善加算Ⅲ",N96&lt;&gt;"処遇改善加算Ⅳ", N96&lt;&gt;"", AU96&lt;&gt;"対象外"), 1,"")</f>
        <v>#N/A</v>
      </c>
      <c r="AW96" s="537" t="e">
        <f aca="false">IF(AND(AV96=1, OR(AG96=0,AG96=""),AN96="加算対象"),"AH列に色付け","")</f>
        <v>#N/A</v>
      </c>
      <c r="AX96" s="537" t="str">
        <f aca="false">IF(AND($AV96=1,$AW96="AH列に色付け",OR($AG96="",$AH96="")),"未入力",IF(AND($AV96=1,$AW96="",$AG96=""),"未入力","入力済"))</f>
        <v>入力済</v>
      </c>
      <c r="AY96" s="239" t="e">
        <f aca="false">IFERROR(VLOOKUP(K96,【参考】数式用!$AR$3:$AS$49, 2, FALSE), "")))</f>
        <v>#N/A</v>
      </c>
      <c r="AZ96" s="537" t="e">
        <f aca="false">IF(AND(AN96="加算対象",OR(N96="処遇改善加算Ⅰイ",N96="処遇改善加算Ⅰロ")),"AI列に色付け","")</f>
        <v>#N/A</v>
      </c>
      <c r="BA96" s="496" t="str">
        <f aca="false">IF(AND(OR(N96="処遇改善加算Ⅰイ",N96="処遇改善加算Ⅰロ"), AI96=""), "未入力","入力済")</f>
        <v>入力済</v>
      </c>
      <c r="BB96" s="239" t="e">
        <f aca="false">IFERROR(VLOOKUP(K96,【参考】数式用!$AX$3:$AY$56, 2, FALSE), "")))</f>
        <v>#N/A</v>
      </c>
      <c r="BC96" s="537" t="e">
        <f aca="false">IF(OR(COUNTIF(AE96:AH96,"*令和８年度特例要件を*")&gt;0,ISNUMBER(SEARCH("処遇改善加算Ⅰロ",N96)),ISNUMBER(SEARCH("処遇改善加算Ⅱロ",N96)),AN96="加算対象外"),"AJ列に色付け","")</f>
        <v>#N/A</v>
      </c>
      <c r="BD96" s="496" t="str">
        <f aca="false">IF(AND(COUNTIF(AE96:AH96,"*令和８年度特例要件を*")&gt;0,AJ96=""), "未入力","入力済")</f>
        <v>入力済</v>
      </c>
      <c r="BE96" s="496" t="e">
        <f aca="false">IF(AH96="*その他*","AJ列色消し",IF(OR(ISNUMBER(SEARCH("処遇改善加算Ⅰロ",N96)),ISNUMBER(SEARCH("処遇改善加算Ⅱロ",N96))),"",IF(AND(BC96="AJ列に色付け",AE96="○",AF96="○",AG96&gt;=1),"AJ列色消し","")))</f>
        <v>#N/A</v>
      </c>
      <c r="BF96" s="496" t="str">
        <f aca="false">IF(AND(N96="処遇改善加算",AE96="○"),"AJ列色消し","")</f>
        <v/>
      </c>
      <c r="BG96" s="496" t="e">
        <f aca="false">IF(OR(TRIM(BC96)="",BE96="AJ列色消し",BF96="AJ列色消し"),"","入力必要")</f>
        <v>#N/A</v>
      </c>
      <c r="BH96" s="496" t="e">
        <f aca="false">IF(AND(BE96="",BG96="入力必要"),IF(AJ96="","未入力","入力済"),"")</f>
        <v>#N/A</v>
      </c>
      <c r="BI96" s="496" t="str">
        <f aca="false">G96</f>
        <v/>
      </c>
      <c r="BM96" s="500" t="e">
        <f aca="false">VLOOKUP(K96,【参考】数式用!$A$2:$O$57,15,FALSE))</f>
        <v>#N/A</v>
      </c>
    </row>
    <row r="97" customFormat="false" ht="109.5" hidden="false" customHeight="true" outlineLevel="0" collapsed="false">
      <c r="A97" s="475" t="n">
        <v>86</v>
      </c>
      <c r="B97" s="476" t="str">
        <f aca="false">IF(基本情報入力シート!B125="","",基本情報入力シート!B125)</f>
        <v/>
      </c>
      <c r="C97" s="476"/>
      <c r="D97" s="476"/>
      <c r="E97" s="476"/>
      <c r="F97" s="476"/>
      <c r="G97" s="477" t="str">
        <f aca="false">IF(基本情報入力シート!L125="", "", 基本情報入力シート!L125)</f>
        <v/>
      </c>
      <c r="H97" s="477" t="str">
        <f aca="false">IF(基本情報入力シート!Q125="", "", 基本情報入力シート!Q125)</f>
        <v/>
      </c>
      <c r="I97" s="477" t="str">
        <f aca="false">IF(基本情報入力シート!V125="", "", 基本情報入力シート!V125)</f>
        <v/>
      </c>
      <c r="J97" s="477" t="str">
        <f aca="false">IF(基本情報入力シート!W125="", "", 基本情報入力シート!W125)</f>
        <v/>
      </c>
      <c r="K97" s="477" t="str">
        <f aca="false">IF(基本情報入力シート!Z125="", "", 基本情報入力シート!Z125)</f>
        <v/>
      </c>
      <c r="L97" s="478" t="str">
        <f aca="false">IF(基本情報入力シート!AF125=0, "",基本情報入力シート!AF125)</f>
        <v/>
      </c>
      <c r="M97" s="479" t="e">
        <f aca="false">IF(AND(基本情報入力シート!AG125="",基本情報入力シート!AG125=""), "", 基本情報入力シート!AG125)</f>
        <v>#N/A</v>
      </c>
      <c r="N97" s="480"/>
      <c r="O97" s="481" t="e">
        <f aca="false">IFERROR(VLOOKUP(K97,【参考】数式用!$A$2:$M$57,MATCH(N97,【参考】数式用!$G$3:$M$3,0)+6,0),"")))</f>
        <v>#N/A</v>
      </c>
      <c r="P97" s="482" t="s">
        <v>179</v>
      </c>
      <c r="Q97" s="483"/>
      <c r="R97" s="484" t="s">
        <v>180</v>
      </c>
      <c r="S97" s="483"/>
      <c r="T97" s="484" t="s">
        <v>268</v>
      </c>
      <c r="U97" s="483"/>
      <c r="V97" s="484" t="s">
        <v>180</v>
      </c>
      <c r="W97" s="483"/>
      <c r="X97" s="484" t="s">
        <v>181</v>
      </c>
      <c r="Y97" s="484" t="s">
        <v>269</v>
      </c>
      <c r="Z97" s="484" t="str">
        <f aca="false">IF(Q97&gt;=1,(U97*12+W97)-(Q97*12+S97)+1,"")</f>
        <v/>
      </c>
      <c r="AA97" s="485" t="s">
        <v>270</v>
      </c>
      <c r="AB97" s="486" t="str">
        <f aca="false">IFERROR(ROUNDDOWN(ROUND(L97*O97,0)*M97,0)*Z97,"")</f>
        <v/>
      </c>
      <c r="AC97" s="487" t="e">
        <f aca="false">IFERROR(ROUNDDOWN(ROUNDDOWN(ROUND(L97*VLOOKUP(K97,【参考】数式用!$A$2:$M$57,MATCH("処遇改善加算Ⅳ",【参考】数式用!$G$3:$M$3,0)+6,0),0)*M97,0)*Z97*0.5,0), "")),0),0),0))</f>
        <v>#N/A</v>
      </c>
      <c r="AD97" s="488"/>
      <c r="AE97" s="489"/>
      <c r="AF97" s="489"/>
      <c r="AG97" s="490"/>
      <c r="AH97" s="491"/>
      <c r="AI97" s="536"/>
      <c r="AJ97" s="492"/>
      <c r="AK97" s="493" t="e">
        <f aca="false">IF(AND(N97&lt;&gt;"", OR(U97&lt;&gt;9,W97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IF(AND(AN97="加算対象外",N97&lt;&gt;"",AE97="―",AJ97="―"),"このサービスについては、キャリアパス要件Ⅰ・Ⅱか令和８年度特例要件のどちらかの要件を満たしている必要があります",""))</f>
        <v>#N/A</v>
      </c>
      <c r="AL97" s="494" t="str">
        <f aca="false">IF(N97="","",IF(OR(AND(COUNTIF(AP97,"未入力")&gt;0,AD97=""),AND(COUNTBLANK(AP97)&gt;0,AE97=""),AND(COUNTIF(AN97:BD97,"AF列に色付け")&gt;0,AF97=""),AND(COUNTIF(AN97:BD97,"AG列に色付け")&gt;0,OR(AG97="",AG97=0)),AND(COUNTIF(AN97:BD97,"AH列に色付け")&gt;0,AH97=""),AND(COUNTIF(AN97:BD97,"AI列に色付け")&gt;0,AI97=""),AND(COUNTIF(AN97:BD97,"AJ列に色付け")&gt;0,AJ97="",NOT(OR(BE97="AJ列色消し",BF97="AJ列色消し")))),"！記入が必要な欄（オレンジ色のセル）に空欄があります。空欄を埋めてください。",""))</f>
        <v/>
      </c>
      <c r="AM97" s="495"/>
      <c r="AN97" s="537" t="e">
        <f aca="false">IFERROR(VLOOKUP(K97,【参考】数式用!$A$2:$N$57,14,FALSE),"")))</f>
        <v>#N/A</v>
      </c>
      <c r="AO97" s="537" t="str">
        <f aca="false">IF(AND(K97&lt;&gt;""),"N列に色付け","")</f>
        <v/>
      </c>
      <c r="AP97" s="538" t="e">
        <f aca="false">IF(AND(AC97&lt;&gt;0,AC97&lt;&gt;"",AN97="加算対象"),IF(AD97="○","入力済","未入力"),"")</f>
        <v>#N/A</v>
      </c>
      <c r="AQ97" s="538" t="str">
        <f aca="false">"キャリアパス要件Ⅰ・Ⅱ_"&amp;AN97</f>
        <v>キャリアパス要件Ⅰ・Ⅱ_</v>
      </c>
      <c r="AR97" s="239" t="str">
        <f aca="false">IF(AND(N97&lt;&gt;"", AE97=""), "未入力", "入力済")</f>
        <v>入力済</v>
      </c>
      <c r="AS97" s="537" t="e">
        <f aca="false">IF(AND(N97&lt;&gt;"", N97&lt;&gt;"処遇改善加算Ⅳ",AN97="加算対象"),"AF列に色付け","")</f>
        <v>#N/A</v>
      </c>
      <c r="AT97" s="239" t="str">
        <f aca="false">IF(AND(N97&lt;&gt;"", N97&lt;&gt;"処遇改善加算Ⅳ",N97&lt;&gt;"処遇改善加算", AF97=""), "未入力", "入力済")</f>
        <v>入力済</v>
      </c>
      <c r="AU97" s="239" t="str">
        <f aca="false">IF(OR(ISNUMBER(SEARCH("処遇改善加算Ⅰ",N97)),ISNUMBER(SEARCH("処遇改善加算Ⅱ",N97))),"対象","")</f>
        <v/>
      </c>
      <c r="AV97" s="239" t="e">
        <f aca="false">IF(AND(AN97="加算対象",N97&lt;&gt;"処遇改善加算Ⅲ",N97&lt;&gt;"処遇改善加算Ⅳ", N97&lt;&gt;"", AU97&lt;&gt;"対象外"), 1,"")</f>
        <v>#N/A</v>
      </c>
      <c r="AW97" s="537" t="e">
        <f aca="false">IF(AND(AV97=1, OR(AG97=0,AG97=""),AN97="加算対象"),"AH列に色付け","")</f>
        <v>#N/A</v>
      </c>
      <c r="AX97" s="537" t="str">
        <f aca="false">IF(AND($AV97=1,$AW97="AH列に色付け",OR($AG97="",$AH97="")),"未入力",IF(AND($AV97=1,$AW97="",$AG97=""),"未入力","入力済"))</f>
        <v>入力済</v>
      </c>
      <c r="AY97" s="239" t="e">
        <f aca="false">IFERROR(VLOOKUP(K97,【参考】数式用!$AR$3:$AS$49, 2, FALSE), "")))</f>
        <v>#N/A</v>
      </c>
      <c r="AZ97" s="537" t="e">
        <f aca="false">IF(AND(AN97="加算対象",OR(N97="処遇改善加算Ⅰイ",N97="処遇改善加算Ⅰロ")),"AI列に色付け","")</f>
        <v>#N/A</v>
      </c>
      <c r="BA97" s="496" t="str">
        <f aca="false">IF(AND(OR(N97="処遇改善加算Ⅰイ",N97="処遇改善加算Ⅰロ"), AI97=""), "未入力","入力済")</f>
        <v>入力済</v>
      </c>
      <c r="BB97" s="239" t="e">
        <f aca="false">IFERROR(VLOOKUP(K97,【参考】数式用!$AX$3:$AY$56, 2, FALSE), "")))</f>
        <v>#N/A</v>
      </c>
      <c r="BC97" s="537" t="e">
        <f aca="false">IF(OR(COUNTIF(AE97:AH97,"*令和８年度特例要件を*")&gt;0,ISNUMBER(SEARCH("処遇改善加算Ⅰロ",N97)),ISNUMBER(SEARCH("処遇改善加算Ⅱロ",N97)),AN97="加算対象外"),"AJ列に色付け","")</f>
        <v>#N/A</v>
      </c>
      <c r="BD97" s="496" t="str">
        <f aca="false">IF(AND(COUNTIF(AE97:AH97,"*令和８年度特例要件を*")&gt;0,AJ97=""), "未入力","入力済")</f>
        <v>入力済</v>
      </c>
      <c r="BE97" s="496" t="e">
        <f aca="false">IF(AH97="*その他*","AJ列色消し",IF(OR(ISNUMBER(SEARCH("処遇改善加算Ⅰロ",N97)),ISNUMBER(SEARCH("処遇改善加算Ⅱロ",N97))),"",IF(AND(BC97="AJ列に色付け",AE97="○",AF97="○",AG97&gt;=1),"AJ列色消し","")))</f>
        <v>#N/A</v>
      </c>
      <c r="BF97" s="496" t="str">
        <f aca="false">IF(AND(N97="処遇改善加算",AE97="○"),"AJ列色消し","")</f>
        <v/>
      </c>
      <c r="BG97" s="496" t="e">
        <f aca="false">IF(OR(TRIM(BC97)="",BE97="AJ列色消し",BF97="AJ列色消し"),"","入力必要")</f>
        <v>#N/A</v>
      </c>
      <c r="BH97" s="496" t="e">
        <f aca="false">IF(AND(BE97="",BG97="入力必要"),IF(AJ97="","未入力","入力済"),"")</f>
        <v>#N/A</v>
      </c>
      <c r="BI97" s="496" t="str">
        <f aca="false">G97</f>
        <v/>
      </c>
      <c r="BM97" s="500" t="e">
        <f aca="false">VLOOKUP(K97,【参考】数式用!$A$2:$O$57,15,FALSE))</f>
        <v>#N/A</v>
      </c>
    </row>
    <row r="98" customFormat="false" ht="109.5" hidden="false" customHeight="true" outlineLevel="0" collapsed="false">
      <c r="A98" s="475" t="n">
        <v>87</v>
      </c>
      <c r="B98" s="476" t="str">
        <f aca="false">IF(基本情報入力シート!B126="","",基本情報入力シート!B126)</f>
        <v/>
      </c>
      <c r="C98" s="476"/>
      <c r="D98" s="476"/>
      <c r="E98" s="476"/>
      <c r="F98" s="476"/>
      <c r="G98" s="477" t="str">
        <f aca="false">IF(基本情報入力シート!L126="", "", 基本情報入力シート!L126)</f>
        <v/>
      </c>
      <c r="H98" s="477" t="str">
        <f aca="false">IF(基本情報入力シート!Q126="", "", 基本情報入力シート!Q126)</f>
        <v/>
      </c>
      <c r="I98" s="477" t="str">
        <f aca="false">IF(基本情報入力シート!V126="", "", 基本情報入力シート!V126)</f>
        <v/>
      </c>
      <c r="J98" s="477" t="str">
        <f aca="false">IF(基本情報入力シート!W126="", "", 基本情報入力シート!W126)</f>
        <v/>
      </c>
      <c r="K98" s="477" t="str">
        <f aca="false">IF(基本情報入力シート!Z126="", "", 基本情報入力シート!Z126)</f>
        <v/>
      </c>
      <c r="L98" s="478" t="str">
        <f aca="false">IF(基本情報入力シート!AF126=0, "",基本情報入力シート!AF126)</f>
        <v/>
      </c>
      <c r="M98" s="479" t="e">
        <f aca="false">IF(AND(基本情報入力シート!AG126="",基本情報入力シート!AG126=""), "", 基本情報入力シート!AG126)</f>
        <v>#N/A</v>
      </c>
      <c r="N98" s="480"/>
      <c r="O98" s="481" t="e">
        <f aca="false">IFERROR(VLOOKUP(K98,【参考】数式用!$A$2:$M$57,MATCH(N98,【参考】数式用!$G$3:$M$3,0)+6,0),"")))</f>
        <v>#N/A</v>
      </c>
      <c r="P98" s="482" t="s">
        <v>179</v>
      </c>
      <c r="Q98" s="483"/>
      <c r="R98" s="484" t="s">
        <v>180</v>
      </c>
      <c r="S98" s="483"/>
      <c r="T98" s="484" t="s">
        <v>268</v>
      </c>
      <c r="U98" s="483"/>
      <c r="V98" s="484" t="s">
        <v>180</v>
      </c>
      <c r="W98" s="483"/>
      <c r="X98" s="484" t="s">
        <v>181</v>
      </c>
      <c r="Y98" s="484" t="s">
        <v>269</v>
      </c>
      <c r="Z98" s="484" t="str">
        <f aca="false">IF(Q98&gt;=1,(U98*12+W98)-(Q98*12+S98)+1,"")</f>
        <v/>
      </c>
      <c r="AA98" s="485" t="s">
        <v>270</v>
      </c>
      <c r="AB98" s="486" t="str">
        <f aca="false">IFERROR(ROUNDDOWN(ROUND(L98*O98,0)*M98,0)*Z98,"")</f>
        <v/>
      </c>
      <c r="AC98" s="487" t="e">
        <f aca="false">IFERROR(ROUNDDOWN(ROUNDDOWN(ROUND(L98*VLOOKUP(K98,【参考】数式用!$A$2:$M$57,MATCH("処遇改善加算Ⅳ",【参考】数式用!$G$3:$M$3,0)+6,0),0)*M98,0)*Z98*0.5,0), "")),0),0),0))</f>
        <v>#N/A</v>
      </c>
      <c r="AD98" s="488"/>
      <c r="AE98" s="489"/>
      <c r="AF98" s="489"/>
      <c r="AG98" s="490"/>
      <c r="AH98" s="491"/>
      <c r="AI98" s="536"/>
      <c r="AJ98" s="492"/>
      <c r="AK98" s="493" t="e">
        <f aca="false">IF(AND(N98&lt;&gt;"", OR(U98&lt;&gt;9,W98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IF(AND(AN98="加算対象外",N98&lt;&gt;"",AE98="―",AJ98="―"),"このサービスについては、キャリアパス要件Ⅰ・Ⅱか令和８年度特例要件のどちらかの要件を満たしている必要があります",""))</f>
        <v>#N/A</v>
      </c>
      <c r="AL98" s="494" t="str">
        <f aca="false">IF(N98="","",IF(OR(AND(COUNTIF(AP98,"未入力")&gt;0,AD98=""),AND(COUNTBLANK(AP98)&gt;0,AE98=""),AND(COUNTIF(AN98:BD98,"AF列に色付け")&gt;0,AF98=""),AND(COUNTIF(AN98:BD98,"AG列に色付け")&gt;0,OR(AG98="",AG98=0)),AND(COUNTIF(AN98:BD98,"AH列に色付け")&gt;0,AH98=""),AND(COUNTIF(AN98:BD98,"AI列に色付け")&gt;0,AI98=""),AND(COUNTIF(AN98:BD98,"AJ列に色付け")&gt;0,AJ98="",NOT(OR(BE98="AJ列色消し",BF98="AJ列色消し")))),"！記入が必要な欄（オレンジ色のセル）に空欄があります。空欄を埋めてください。",""))</f>
        <v/>
      </c>
      <c r="AM98" s="495"/>
      <c r="AN98" s="537" t="e">
        <f aca="false">IFERROR(VLOOKUP(K98,【参考】数式用!$A$2:$N$57,14,FALSE),"")))</f>
        <v>#N/A</v>
      </c>
      <c r="AO98" s="537" t="str">
        <f aca="false">IF(AND(K98&lt;&gt;""),"N列に色付け","")</f>
        <v/>
      </c>
      <c r="AP98" s="538" t="e">
        <f aca="false">IF(AND(AC98&lt;&gt;0,AC98&lt;&gt;"",AN98="加算対象"),IF(AD98="○","入力済","未入力"),"")</f>
        <v>#N/A</v>
      </c>
      <c r="AQ98" s="538" t="str">
        <f aca="false">"キャリアパス要件Ⅰ・Ⅱ_"&amp;AN98</f>
        <v>キャリアパス要件Ⅰ・Ⅱ_</v>
      </c>
      <c r="AR98" s="239" t="str">
        <f aca="false">IF(AND(N98&lt;&gt;"", AE98=""), "未入力", "入力済")</f>
        <v>入力済</v>
      </c>
      <c r="AS98" s="537" t="e">
        <f aca="false">IF(AND(N98&lt;&gt;"", N98&lt;&gt;"処遇改善加算Ⅳ",AN98="加算対象"),"AF列に色付け","")</f>
        <v>#N/A</v>
      </c>
      <c r="AT98" s="239" t="str">
        <f aca="false">IF(AND(N98&lt;&gt;"", N98&lt;&gt;"処遇改善加算Ⅳ",N98&lt;&gt;"処遇改善加算", AF98=""), "未入力", "入力済")</f>
        <v>入力済</v>
      </c>
      <c r="AU98" s="239" t="str">
        <f aca="false">IF(OR(ISNUMBER(SEARCH("処遇改善加算Ⅰ",N98)),ISNUMBER(SEARCH("処遇改善加算Ⅱ",N98))),"対象","")</f>
        <v/>
      </c>
      <c r="AV98" s="239" t="e">
        <f aca="false">IF(AND(AN98="加算対象",N98&lt;&gt;"処遇改善加算Ⅲ",N98&lt;&gt;"処遇改善加算Ⅳ", N98&lt;&gt;"", AU98&lt;&gt;"対象外"), 1,"")</f>
        <v>#N/A</v>
      </c>
      <c r="AW98" s="537" t="e">
        <f aca="false">IF(AND(AV98=1, OR(AG98=0,AG98=""),AN98="加算対象"),"AH列に色付け","")</f>
        <v>#N/A</v>
      </c>
      <c r="AX98" s="537" t="str">
        <f aca="false">IF(AND($AV98=1,$AW98="AH列に色付け",OR($AG98="",$AH98="")),"未入力",IF(AND($AV98=1,$AW98="",$AG98=""),"未入力","入力済"))</f>
        <v>入力済</v>
      </c>
      <c r="AY98" s="239" t="e">
        <f aca="false">IFERROR(VLOOKUP(K98,【参考】数式用!$AR$3:$AS$49, 2, FALSE), "")))</f>
        <v>#N/A</v>
      </c>
      <c r="AZ98" s="537" t="e">
        <f aca="false">IF(AND(AN98="加算対象",OR(N98="処遇改善加算Ⅰイ",N98="処遇改善加算Ⅰロ")),"AI列に色付け","")</f>
        <v>#N/A</v>
      </c>
      <c r="BA98" s="496" t="str">
        <f aca="false">IF(AND(OR(N98="処遇改善加算Ⅰイ",N98="処遇改善加算Ⅰロ"), AI98=""), "未入力","入力済")</f>
        <v>入力済</v>
      </c>
      <c r="BB98" s="239" t="e">
        <f aca="false">IFERROR(VLOOKUP(K98,【参考】数式用!$AX$3:$AY$56, 2, FALSE), "")))</f>
        <v>#N/A</v>
      </c>
      <c r="BC98" s="537" t="e">
        <f aca="false">IF(OR(COUNTIF(AE98:AH98,"*令和８年度特例要件を*")&gt;0,ISNUMBER(SEARCH("処遇改善加算Ⅰロ",N98)),ISNUMBER(SEARCH("処遇改善加算Ⅱロ",N98)),AN98="加算対象外"),"AJ列に色付け","")</f>
        <v>#N/A</v>
      </c>
      <c r="BD98" s="496" t="str">
        <f aca="false">IF(AND(COUNTIF(AE98:AH98,"*令和８年度特例要件を*")&gt;0,AJ98=""), "未入力","入力済")</f>
        <v>入力済</v>
      </c>
      <c r="BE98" s="496" t="e">
        <f aca="false">IF(AH98="*その他*","AJ列色消し",IF(OR(ISNUMBER(SEARCH("処遇改善加算Ⅰロ",N98)),ISNUMBER(SEARCH("処遇改善加算Ⅱロ",N98))),"",IF(AND(BC98="AJ列に色付け",AE98="○",AF98="○",AG98&gt;=1),"AJ列色消し","")))</f>
        <v>#N/A</v>
      </c>
      <c r="BF98" s="496" t="str">
        <f aca="false">IF(AND(N98="処遇改善加算",AE98="○"),"AJ列色消し","")</f>
        <v/>
      </c>
      <c r="BG98" s="496" t="e">
        <f aca="false">IF(OR(TRIM(BC98)="",BE98="AJ列色消し",BF98="AJ列色消し"),"","入力必要")</f>
        <v>#N/A</v>
      </c>
      <c r="BH98" s="496" t="e">
        <f aca="false">IF(AND(BE98="",BG98="入力必要"),IF(AJ98="","未入力","入力済"),"")</f>
        <v>#N/A</v>
      </c>
      <c r="BI98" s="496" t="str">
        <f aca="false">G98</f>
        <v/>
      </c>
      <c r="BM98" s="500" t="e">
        <f aca="false">VLOOKUP(K98,【参考】数式用!$A$2:$O$57,15,FALSE))</f>
        <v>#N/A</v>
      </c>
    </row>
    <row r="99" customFormat="false" ht="109.5" hidden="false" customHeight="true" outlineLevel="0" collapsed="false">
      <c r="A99" s="475" t="n">
        <v>88</v>
      </c>
      <c r="B99" s="476" t="str">
        <f aca="false">IF(基本情報入力シート!B127="","",基本情報入力シート!B127)</f>
        <v/>
      </c>
      <c r="C99" s="476"/>
      <c r="D99" s="476"/>
      <c r="E99" s="476"/>
      <c r="F99" s="476"/>
      <c r="G99" s="477" t="str">
        <f aca="false">IF(基本情報入力シート!L127="", "", 基本情報入力シート!L127)</f>
        <v/>
      </c>
      <c r="H99" s="477" t="str">
        <f aca="false">IF(基本情報入力シート!Q127="", "", 基本情報入力シート!Q127)</f>
        <v/>
      </c>
      <c r="I99" s="477" t="str">
        <f aca="false">IF(基本情報入力シート!V127="", "", 基本情報入力シート!V127)</f>
        <v/>
      </c>
      <c r="J99" s="477" t="str">
        <f aca="false">IF(基本情報入力シート!W127="", "", 基本情報入力シート!W127)</f>
        <v/>
      </c>
      <c r="K99" s="477" t="str">
        <f aca="false">IF(基本情報入力シート!Z127="", "", 基本情報入力シート!Z127)</f>
        <v/>
      </c>
      <c r="L99" s="478" t="str">
        <f aca="false">IF(基本情報入力シート!AF127=0, "",基本情報入力シート!AF127)</f>
        <v/>
      </c>
      <c r="M99" s="479" t="e">
        <f aca="false">IF(AND(基本情報入力シート!AG127="",基本情報入力シート!AG127=""), "", 基本情報入力シート!AG127)</f>
        <v>#N/A</v>
      </c>
      <c r="N99" s="480"/>
      <c r="O99" s="481" t="e">
        <f aca="false">IFERROR(VLOOKUP(K99,【参考】数式用!$A$2:$M$57,MATCH(N99,【参考】数式用!$G$3:$M$3,0)+6,0),"")))</f>
        <v>#N/A</v>
      </c>
      <c r="P99" s="482" t="s">
        <v>179</v>
      </c>
      <c r="Q99" s="483"/>
      <c r="R99" s="484" t="s">
        <v>180</v>
      </c>
      <c r="S99" s="483"/>
      <c r="T99" s="484" t="s">
        <v>268</v>
      </c>
      <c r="U99" s="483"/>
      <c r="V99" s="484" t="s">
        <v>180</v>
      </c>
      <c r="W99" s="483"/>
      <c r="X99" s="484" t="s">
        <v>181</v>
      </c>
      <c r="Y99" s="484" t="s">
        <v>269</v>
      </c>
      <c r="Z99" s="484" t="str">
        <f aca="false">IF(Q99&gt;=1,(U99*12+W99)-(Q99*12+S99)+1,"")</f>
        <v/>
      </c>
      <c r="AA99" s="485" t="s">
        <v>270</v>
      </c>
      <c r="AB99" s="486" t="str">
        <f aca="false">IFERROR(ROUNDDOWN(ROUND(L99*O99,0)*M99,0)*Z99,"")</f>
        <v/>
      </c>
      <c r="AC99" s="487" t="e">
        <f aca="false">IFERROR(ROUNDDOWN(ROUNDDOWN(ROUND(L99*VLOOKUP(K99,【参考】数式用!$A$2:$M$57,MATCH("処遇改善加算Ⅳ",【参考】数式用!$G$3:$M$3,0)+6,0),0)*M99,0)*Z99*0.5,0), "")),0),0),0))</f>
        <v>#N/A</v>
      </c>
      <c r="AD99" s="488"/>
      <c r="AE99" s="489"/>
      <c r="AF99" s="489"/>
      <c r="AG99" s="490"/>
      <c r="AH99" s="491"/>
      <c r="AI99" s="536"/>
      <c r="AJ99" s="492"/>
      <c r="AK99" s="493" t="e">
        <f aca="false">IF(AND(N99&lt;&gt;"", OR(U99&lt;&gt;9,W99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IF(AND(AN99="加算対象外",N99&lt;&gt;"",AE99="―",AJ99="―"),"このサービスについては、キャリアパス要件Ⅰ・Ⅱか令和８年度特例要件のどちらかの要件を満たしている必要があります",""))</f>
        <v>#N/A</v>
      </c>
      <c r="AL99" s="494" t="str">
        <f aca="false">IF(N99="","",IF(OR(AND(COUNTIF(AP99,"未入力")&gt;0,AD99=""),AND(COUNTBLANK(AP99)&gt;0,AE99=""),AND(COUNTIF(AN99:BD99,"AF列に色付け")&gt;0,AF99=""),AND(COUNTIF(AN99:BD99,"AG列に色付け")&gt;0,OR(AG99="",AG99=0)),AND(COUNTIF(AN99:BD99,"AH列に色付け")&gt;0,AH99=""),AND(COUNTIF(AN99:BD99,"AI列に色付け")&gt;0,AI99=""),AND(COUNTIF(AN99:BD99,"AJ列に色付け")&gt;0,AJ99="",NOT(OR(BE99="AJ列色消し",BF99="AJ列色消し")))),"！記入が必要な欄（オレンジ色のセル）に空欄があります。空欄を埋めてください。",""))</f>
        <v/>
      </c>
      <c r="AM99" s="495"/>
      <c r="AN99" s="537" t="e">
        <f aca="false">IFERROR(VLOOKUP(K99,【参考】数式用!$A$2:$N$57,14,FALSE),"")))</f>
        <v>#N/A</v>
      </c>
      <c r="AO99" s="537" t="str">
        <f aca="false">IF(AND(K99&lt;&gt;""),"N列に色付け","")</f>
        <v/>
      </c>
      <c r="AP99" s="538" t="e">
        <f aca="false">IF(AND(AC99&lt;&gt;0,AC99&lt;&gt;"",AN99="加算対象"),IF(AD99="○","入力済","未入力"),"")</f>
        <v>#N/A</v>
      </c>
      <c r="AQ99" s="538" t="str">
        <f aca="false">"キャリアパス要件Ⅰ・Ⅱ_"&amp;AN99</f>
        <v>キャリアパス要件Ⅰ・Ⅱ_</v>
      </c>
      <c r="AR99" s="239" t="str">
        <f aca="false">IF(AND(N99&lt;&gt;"", AE99=""), "未入力", "入力済")</f>
        <v>入力済</v>
      </c>
      <c r="AS99" s="537" t="e">
        <f aca="false">IF(AND(N99&lt;&gt;"", N99&lt;&gt;"処遇改善加算Ⅳ",AN99="加算対象"),"AF列に色付け","")</f>
        <v>#N/A</v>
      </c>
      <c r="AT99" s="239" t="str">
        <f aca="false">IF(AND(N99&lt;&gt;"", N99&lt;&gt;"処遇改善加算Ⅳ",N99&lt;&gt;"処遇改善加算", AF99=""), "未入力", "入力済")</f>
        <v>入力済</v>
      </c>
      <c r="AU99" s="239" t="str">
        <f aca="false">IF(OR(ISNUMBER(SEARCH("処遇改善加算Ⅰ",N99)),ISNUMBER(SEARCH("処遇改善加算Ⅱ",N99))),"対象","")</f>
        <v/>
      </c>
      <c r="AV99" s="239" t="e">
        <f aca="false">IF(AND(AN99="加算対象",N99&lt;&gt;"処遇改善加算Ⅲ",N99&lt;&gt;"処遇改善加算Ⅳ", N99&lt;&gt;"", AU99&lt;&gt;"対象外"), 1,"")</f>
        <v>#N/A</v>
      </c>
      <c r="AW99" s="537" t="e">
        <f aca="false">IF(AND(AV99=1, OR(AG99=0,AG99=""),AN99="加算対象"),"AH列に色付け","")</f>
        <v>#N/A</v>
      </c>
      <c r="AX99" s="537" t="str">
        <f aca="false">IF(AND($AV99=1,$AW99="AH列に色付け",OR($AG99="",$AH99="")),"未入力",IF(AND($AV99=1,$AW99="",$AG99=""),"未入力","入力済"))</f>
        <v>入力済</v>
      </c>
      <c r="AY99" s="239" t="e">
        <f aca="false">IFERROR(VLOOKUP(K99,【参考】数式用!$AR$3:$AS$49, 2, FALSE), "")))</f>
        <v>#N/A</v>
      </c>
      <c r="AZ99" s="537" t="e">
        <f aca="false">IF(AND(AN99="加算対象",OR(N99="処遇改善加算Ⅰイ",N99="処遇改善加算Ⅰロ")),"AI列に色付け","")</f>
        <v>#N/A</v>
      </c>
      <c r="BA99" s="496" t="str">
        <f aca="false">IF(AND(OR(N99="処遇改善加算Ⅰイ",N99="処遇改善加算Ⅰロ"), AI99=""), "未入力","入力済")</f>
        <v>入力済</v>
      </c>
      <c r="BB99" s="239" t="e">
        <f aca="false">IFERROR(VLOOKUP(K99,【参考】数式用!$AX$3:$AY$56, 2, FALSE), "")))</f>
        <v>#N/A</v>
      </c>
      <c r="BC99" s="537" t="e">
        <f aca="false">IF(OR(COUNTIF(AE99:AH99,"*令和８年度特例要件を*")&gt;0,ISNUMBER(SEARCH("処遇改善加算Ⅰロ",N99)),ISNUMBER(SEARCH("処遇改善加算Ⅱロ",N99)),AN99="加算対象外"),"AJ列に色付け","")</f>
        <v>#N/A</v>
      </c>
      <c r="BD99" s="496" t="str">
        <f aca="false">IF(AND(COUNTIF(AE99:AH99,"*令和８年度特例要件を*")&gt;0,AJ99=""), "未入力","入力済")</f>
        <v>入力済</v>
      </c>
      <c r="BE99" s="496" t="e">
        <f aca="false">IF(AH99="*その他*","AJ列色消し",IF(OR(ISNUMBER(SEARCH("処遇改善加算Ⅰロ",N99)),ISNUMBER(SEARCH("処遇改善加算Ⅱロ",N99))),"",IF(AND(BC99="AJ列に色付け",AE99="○",AF99="○",AG99&gt;=1),"AJ列色消し","")))</f>
        <v>#N/A</v>
      </c>
      <c r="BF99" s="496" t="str">
        <f aca="false">IF(AND(N99="処遇改善加算",AE99="○"),"AJ列色消し","")</f>
        <v/>
      </c>
      <c r="BG99" s="496" t="e">
        <f aca="false">IF(OR(TRIM(BC99)="",BE99="AJ列色消し",BF99="AJ列色消し"),"","入力必要")</f>
        <v>#N/A</v>
      </c>
      <c r="BH99" s="496" t="e">
        <f aca="false">IF(AND(BE99="",BG99="入力必要"),IF(AJ99="","未入力","入力済"),"")</f>
        <v>#N/A</v>
      </c>
      <c r="BI99" s="496" t="str">
        <f aca="false">G99</f>
        <v/>
      </c>
      <c r="BM99" s="500" t="e">
        <f aca="false">VLOOKUP(K99,【参考】数式用!$A$2:$O$57,15,FALSE))</f>
        <v>#N/A</v>
      </c>
    </row>
    <row r="100" customFormat="false" ht="109.5" hidden="false" customHeight="true" outlineLevel="0" collapsed="false">
      <c r="A100" s="475" t="n">
        <v>89</v>
      </c>
      <c r="B100" s="476" t="str">
        <f aca="false">IF(基本情報入力シート!B128="","",基本情報入力シート!B128)</f>
        <v/>
      </c>
      <c r="C100" s="476"/>
      <c r="D100" s="476"/>
      <c r="E100" s="476"/>
      <c r="F100" s="476"/>
      <c r="G100" s="477" t="str">
        <f aca="false">IF(基本情報入力シート!L128="", "", 基本情報入力シート!L128)</f>
        <v/>
      </c>
      <c r="H100" s="477" t="str">
        <f aca="false">IF(基本情報入力シート!Q128="", "", 基本情報入力シート!Q128)</f>
        <v/>
      </c>
      <c r="I100" s="477" t="str">
        <f aca="false">IF(基本情報入力シート!V128="", "", 基本情報入力シート!V128)</f>
        <v/>
      </c>
      <c r="J100" s="477" t="str">
        <f aca="false">IF(基本情報入力シート!W128="", "", 基本情報入力シート!W128)</f>
        <v/>
      </c>
      <c r="K100" s="477" t="str">
        <f aca="false">IF(基本情報入力シート!Z128="", "", 基本情報入力シート!Z128)</f>
        <v/>
      </c>
      <c r="L100" s="478" t="str">
        <f aca="false">IF(基本情報入力シート!AF128=0, "",基本情報入力シート!AF128)</f>
        <v/>
      </c>
      <c r="M100" s="479" t="e">
        <f aca="false">IF(AND(基本情報入力シート!AG128="",基本情報入力シート!AG128=""), "", 基本情報入力シート!AG128)</f>
        <v>#N/A</v>
      </c>
      <c r="N100" s="480"/>
      <c r="O100" s="481" t="e">
        <f aca="false">IFERROR(VLOOKUP(K100,【参考】数式用!$A$2:$M$57,MATCH(N100,【参考】数式用!$G$3:$M$3,0)+6,0),"")))</f>
        <v>#N/A</v>
      </c>
      <c r="P100" s="482" t="s">
        <v>179</v>
      </c>
      <c r="Q100" s="483"/>
      <c r="R100" s="484" t="s">
        <v>180</v>
      </c>
      <c r="S100" s="483"/>
      <c r="T100" s="484" t="s">
        <v>268</v>
      </c>
      <c r="U100" s="483"/>
      <c r="V100" s="484" t="s">
        <v>180</v>
      </c>
      <c r="W100" s="483"/>
      <c r="X100" s="484" t="s">
        <v>181</v>
      </c>
      <c r="Y100" s="484" t="s">
        <v>269</v>
      </c>
      <c r="Z100" s="484" t="str">
        <f aca="false">IF(Q100&gt;=1,(U100*12+W100)-(Q100*12+S100)+1,"")</f>
        <v/>
      </c>
      <c r="AA100" s="485" t="s">
        <v>270</v>
      </c>
      <c r="AB100" s="486" t="str">
        <f aca="false">IFERROR(ROUNDDOWN(ROUND(L100*O100,0)*M100,0)*Z100,"")</f>
        <v/>
      </c>
      <c r="AC100" s="487" t="e">
        <f aca="false">IFERROR(ROUNDDOWN(ROUNDDOWN(ROUND(L100*VLOOKUP(K100,【参考】数式用!$A$2:$M$57,MATCH("処遇改善加算Ⅳ",【参考】数式用!$G$3:$M$3,0)+6,0),0)*M100,0)*Z100*0.5,0), "")),0),0),0))</f>
        <v>#N/A</v>
      </c>
      <c r="AD100" s="488"/>
      <c r="AE100" s="489"/>
      <c r="AF100" s="489"/>
      <c r="AG100" s="490"/>
      <c r="AH100" s="491"/>
      <c r="AI100" s="536"/>
      <c r="AJ100" s="492"/>
      <c r="AK100" s="493" t="e">
        <f aca="false">IF(AND(N100&lt;&gt;"", OR(U100&lt;&gt;9,W100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IF(AND(AN100="加算対象外",N100&lt;&gt;"",AE100="―",AJ100="―"),"このサービスについては、キャリアパス要件Ⅰ・Ⅱか令和８年度特例要件のどちらかの要件を満たしている必要があります",""))</f>
        <v>#N/A</v>
      </c>
      <c r="AL100" s="494" t="str">
        <f aca="false">IF(N100="","",IF(OR(AND(COUNTIF(AP100,"未入力")&gt;0,AD100=""),AND(COUNTBLANK(AP100)&gt;0,AE100=""),AND(COUNTIF(AN100:BD100,"AF列に色付け")&gt;0,AF100=""),AND(COUNTIF(AN100:BD100,"AG列に色付け")&gt;0,OR(AG100="",AG100=0)),AND(COUNTIF(AN100:BD100,"AH列に色付け")&gt;0,AH100=""),AND(COUNTIF(AN100:BD100,"AI列に色付け")&gt;0,AI100=""),AND(COUNTIF(AN100:BD100,"AJ列に色付け")&gt;0,AJ100="",NOT(OR(BE100="AJ列色消し",BF100="AJ列色消し")))),"！記入が必要な欄（オレンジ色のセル）に空欄があります。空欄を埋めてください。",""))</f>
        <v/>
      </c>
      <c r="AM100" s="495"/>
      <c r="AN100" s="537" t="e">
        <f aca="false">IFERROR(VLOOKUP(K100,【参考】数式用!$A$2:$N$57,14,FALSE),"")))</f>
        <v>#N/A</v>
      </c>
      <c r="AO100" s="537" t="str">
        <f aca="false">IF(AND(K100&lt;&gt;""),"N列に色付け","")</f>
        <v/>
      </c>
      <c r="AP100" s="538" t="e">
        <f aca="false">IF(AND(AC100&lt;&gt;0,AC100&lt;&gt;"",AN100="加算対象"),IF(AD100="○","入力済","未入力"),"")</f>
        <v>#N/A</v>
      </c>
      <c r="AQ100" s="538" t="str">
        <f aca="false">"キャリアパス要件Ⅰ・Ⅱ_"&amp;AN100</f>
        <v>キャリアパス要件Ⅰ・Ⅱ_</v>
      </c>
      <c r="AR100" s="239" t="str">
        <f aca="false">IF(AND(N100&lt;&gt;"", AE100=""), "未入力", "入力済")</f>
        <v>入力済</v>
      </c>
      <c r="AS100" s="537" t="e">
        <f aca="false">IF(AND(N100&lt;&gt;"", N100&lt;&gt;"処遇改善加算Ⅳ",AN100="加算対象"),"AF列に色付け","")</f>
        <v>#N/A</v>
      </c>
      <c r="AT100" s="239" t="str">
        <f aca="false">IF(AND(N100&lt;&gt;"", N100&lt;&gt;"処遇改善加算Ⅳ",N100&lt;&gt;"処遇改善加算", AF100=""), "未入力", "入力済")</f>
        <v>入力済</v>
      </c>
      <c r="AU100" s="239" t="str">
        <f aca="false">IF(OR(ISNUMBER(SEARCH("処遇改善加算Ⅰ",N100)),ISNUMBER(SEARCH("処遇改善加算Ⅱ",N100))),"対象","")</f>
        <v/>
      </c>
      <c r="AV100" s="239" t="e">
        <f aca="false">IF(AND(AN100="加算対象",N100&lt;&gt;"処遇改善加算Ⅲ",N100&lt;&gt;"処遇改善加算Ⅳ", N100&lt;&gt;"", AU100&lt;&gt;"対象外"), 1,"")</f>
        <v>#N/A</v>
      </c>
      <c r="AW100" s="537" t="e">
        <f aca="false">IF(AND(AV100=1, OR(AG100=0,AG100=""),AN100="加算対象"),"AH列に色付け","")</f>
        <v>#N/A</v>
      </c>
      <c r="AX100" s="537" t="str">
        <f aca="false">IF(AND($AV100=1,$AW100="AH列に色付け",OR($AG100="",$AH100="")),"未入力",IF(AND($AV100=1,$AW100="",$AG100=""),"未入力","入力済"))</f>
        <v>入力済</v>
      </c>
      <c r="AY100" s="239" t="e">
        <f aca="false">IFERROR(VLOOKUP(K100,【参考】数式用!$AR$3:$AS$49, 2, FALSE), "")))</f>
        <v>#N/A</v>
      </c>
      <c r="AZ100" s="537" t="e">
        <f aca="false">IF(AND(AN100="加算対象",OR(N100="処遇改善加算Ⅰイ",N100="処遇改善加算Ⅰロ")),"AI列に色付け","")</f>
        <v>#N/A</v>
      </c>
      <c r="BA100" s="496" t="str">
        <f aca="false">IF(AND(OR(N100="処遇改善加算Ⅰイ",N100="処遇改善加算Ⅰロ"), AI100=""), "未入力","入力済")</f>
        <v>入力済</v>
      </c>
      <c r="BB100" s="239" t="e">
        <f aca="false">IFERROR(VLOOKUP(K100,【参考】数式用!$AX$3:$AY$56, 2, FALSE), "")))</f>
        <v>#N/A</v>
      </c>
      <c r="BC100" s="537" t="e">
        <f aca="false">IF(OR(COUNTIF(AE100:AH100,"*令和８年度特例要件を*")&gt;0,ISNUMBER(SEARCH("処遇改善加算Ⅰロ",N100)),ISNUMBER(SEARCH("処遇改善加算Ⅱロ",N100)),AN100="加算対象外"),"AJ列に色付け","")</f>
        <v>#N/A</v>
      </c>
      <c r="BD100" s="496" t="str">
        <f aca="false">IF(AND(COUNTIF(AE100:AH100,"*令和８年度特例要件を*")&gt;0,AJ100=""), "未入力","入力済")</f>
        <v>入力済</v>
      </c>
      <c r="BE100" s="496" t="e">
        <f aca="false">IF(AH100="*その他*","AJ列色消し",IF(OR(ISNUMBER(SEARCH("処遇改善加算Ⅰロ",N100)),ISNUMBER(SEARCH("処遇改善加算Ⅱロ",N100))),"",IF(AND(BC100="AJ列に色付け",AE100="○",AF100="○",AG100&gt;=1),"AJ列色消し","")))</f>
        <v>#N/A</v>
      </c>
      <c r="BF100" s="496" t="str">
        <f aca="false">IF(AND(N100="処遇改善加算",AE100="○"),"AJ列色消し","")</f>
        <v/>
      </c>
      <c r="BG100" s="496" t="e">
        <f aca="false">IF(OR(TRIM(BC100)="",BE100="AJ列色消し",BF100="AJ列色消し"),"","入力必要")</f>
        <v>#N/A</v>
      </c>
      <c r="BH100" s="496" t="e">
        <f aca="false">IF(AND(BE100="",BG100="入力必要"),IF(AJ100="","未入力","入力済"),"")</f>
        <v>#N/A</v>
      </c>
      <c r="BI100" s="496" t="str">
        <f aca="false">G100</f>
        <v/>
      </c>
      <c r="BM100" s="500" t="e">
        <f aca="false">VLOOKUP(K100,【参考】数式用!$A$2:$O$57,15,FALSE))</f>
        <v>#N/A</v>
      </c>
    </row>
    <row r="101" customFormat="false" ht="109.5" hidden="false" customHeight="true" outlineLevel="0" collapsed="false">
      <c r="A101" s="475" t="n">
        <v>90</v>
      </c>
      <c r="B101" s="476" t="str">
        <f aca="false">IF(基本情報入力シート!B129="","",基本情報入力シート!B129)</f>
        <v/>
      </c>
      <c r="C101" s="476"/>
      <c r="D101" s="476"/>
      <c r="E101" s="476"/>
      <c r="F101" s="476"/>
      <c r="G101" s="477" t="str">
        <f aca="false">IF(基本情報入力シート!L129="", "", 基本情報入力シート!L129)</f>
        <v/>
      </c>
      <c r="H101" s="477" t="str">
        <f aca="false">IF(基本情報入力シート!Q129="", "", 基本情報入力シート!Q129)</f>
        <v/>
      </c>
      <c r="I101" s="477" t="str">
        <f aca="false">IF(基本情報入力シート!V129="", "", 基本情報入力シート!V129)</f>
        <v/>
      </c>
      <c r="J101" s="477" t="str">
        <f aca="false">IF(基本情報入力シート!W129="", "", 基本情報入力シート!W129)</f>
        <v/>
      </c>
      <c r="K101" s="477" t="str">
        <f aca="false">IF(基本情報入力シート!Z129="", "", 基本情報入力シート!Z129)</f>
        <v/>
      </c>
      <c r="L101" s="478" t="str">
        <f aca="false">IF(基本情報入力シート!AF129=0, "",基本情報入力シート!AF129)</f>
        <v/>
      </c>
      <c r="M101" s="479" t="e">
        <f aca="false">IF(AND(基本情報入力シート!AG129="",基本情報入力シート!AG129=""), "", 基本情報入力シート!AG129)</f>
        <v>#N/A</v>
      </c>
      <c r="N101" s="480"/>
      <c r="O101" s="481" t="e">
        <f aca="false">IFERROR(VLOOKUP(K101,【参考】数式用!$A$2:$M$57,MATCH(N101,【参考】数式用!$G$3:$M$3,0)+6,0),"")))</f>
        <v>#N/A</v>
      </c>
      <c r="P101" s="482" t="s">
        <v>179</v>
      </c>
      <c r="Q101" s="483"/>
      <c r="R101" s="484" t="s">
        <v>180</v>
      </c>
      <c r="S101" s="483"/>
      <c r="T101" s="484" t="s">
        <v>268</v>
      </c>
      <c r="U101" s="483"/>
      <c r="V101" s="484" t="s">
        <v>180</v>
      </c>
      <c r="W101" s="483"/>
      <c r="X101" s="484" t="s">
        <v>181</v>
      </c>
      <c r="Y101" s="484" t="s">
        <v>269</v>
      </c>
      <c r="Z101" s="484" t="str">
        <f aca="false">IF(Q101&gt;=1,(U101*12+W101)-(Q101*12+S101)+1,"")</f>
        <v/>
      </c>
      <c r="AA101" s="485" t="s">
        <v>270</v>
      </c>
      <c r="AB101" s="486" t="str">
        <f aca="false">IFERROR(ROUNDDOWN(ROUND(L101*O101,0)*M101,0)*Z101,"")</f>
        <v/>
      </c>
      <c r="AC101" s="487" t="e">
        <f aca="false">IFERROR(ROUNDDOWN(ROUNDDOWN(ROUND(L101*VLOOKUP(K101,【参考】数式用!$A$2:$M$57,MATCH("処遇改善加算Ⅳ",【参考】数式用!$G$3:$M$3,0)+6,0),0)*M101,0)*Z101*0.5,0), "")),0),0),0))</f>
        <v>#N/A</v>
      </c>
      <c r="AD101" s="488"/>
      <c r="AE101" s="489"/>
      <c r="AF101" s="489"/>
      <c r="AG101" s="490"/>
      <c r="AH101" s="491"/>
      <c r="AI101" s="536"/>
      <c r="AJ101" s="492"/>
      <c r="AK101" s="493" t="e">
        <f aca="false">IF(AND(N101&lt;&gt;"", OR(U101&lt;&gt;9,W101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IF(AND(AN101="加算対象外",N101&lt;&gt;"",AE101="―",AJ101="―"),"このサービスについては、キャリアパス要件Ⅰ・Ⅱか令和８年度特例要件のどちらかの要件を満たしている必要があります",""))</f>
        <v>#N/A</v>
      </c>
      <c r="AL101" s="494" t="str">
        <f aca="false">IF(N101="","",IF(OR(AND(COUNTIF(AP101,"未入力")&gt;0,AD101=""),AND(COUNTBLANK(AP101)&gt;0,AE101=""),AND(COUNTIF(AN101:BD101,"AF列に色付け")&gt;0,AF101=""),AND(COUNTIF(AN101:BD101,"AG列に色付け")&gt;0,OR(AG101="",AG101=0)),AND(COUNTIF(AN101:BD101,"AH列に色付け")&gt;0,AH101=""),AND(COUNTIF(AN101:BD101,"AI列に色付け")&gt;0,AI101=""),AND(COUNTIF(AN101:BD101,"AJ列に色付け")&gt;0,AJ101="",NOT(OR(BE101="AJ列色消し",BF101="AJ列色消し")))),"！記入が必要な欄（オレンジ色のセル）に空欄があります。空欄を埋めてください。",""))</f>
        <v/>
      </c>
      <c r="AM101" s="495"/>
      <c r="AN101" s="537" t="e">
        <f aca="false">IFERROR(VLOOKUP(K101,【参考】数式用!$A$2:$N$57,14,FALSE),"")))</f>
        <v>#N/A</v>
      </c>
      <c r="AO101" s="537" t="str">
        <f aca="false">IF(AND(K101&lt;&gt;""),"N列に色付け","")</f>
        <v/>
      </c>
      <c r="AP101" s="538" t="e">
        <f aca="false">IF(AND(AC101&lt;&gt;0,AC101&lt;&gt;"",AN101="加算対象"),IF(AD101="○","入力済","未入力"),"")</f>
        <v>#N/A</v>
      </c>
      <c r="AQ101" s="538" t="str">
        <f aca="false">"キャリアパス要件Ⅰ・Ⅱ_"&amp;AN101</f>
        <v>キャリアパス要件Ⅰ・Ⅱ_</v>
      </c>
      <c r="AR101" s="239" t="str">
        <f aca="false">IF(AND(N101&lt;&gt;"", AE101=""), "未入力", "入力済")</f>
        <v>入力済</v>
      </c>
      <c r="AS101" s="537" t="e">
        <f aca="false">IF(AND(N101&lt;&gt;"", N101&lt;&gt;"処遇改善加算Ⅳ",AN101="加算対象"),"AF列に色付け","")</f>
        <v>#N/A</v>
      </c>
      <c r="AT101" s="239" t="str">
        <f aca="false">IF(AND(N101&lt;&gt;"", N101&lt;&gt;"処遇改善加算Ⅳ",N101&lt;&gt;"処遇改善加算", AF101=""), "未入力", "入力済")</f>
        <v>入力済</v>
      </c>
      <c r="AU101" s="239" t="str">
        <f aca="false">IF(OR(ISNUMBER(SEARCH("処遇改善加算Ⅰ",N101)),ISNUMBER(SEARCH("処遇改善加算Ⅱ",N101))),"対象","")</f>
        <v/>
      </c>
      <c r="AV101" s="239" t="e">
        <f aca="false">IF(AND(AN101="加算対象",N101&lt;&gt;"処遇改善加算Ⅲ",N101&lt;&gt;"処遇改善加算Ⅳ", N101&lt;&gt;"", AU101&lt;&gt;"対象外"), 1,"")</f>
        <v>#N/A</v>
      </c>
      <c r="AW101" s="537" t="e">
        <f aca="false">IF(AND(AV101=1, OR(AG101=0,AG101=""),AN101="加算対象"),"AH列に色付け","")</f>
        <v>#N/A</v>
      </c>
      <c r="AX101" s="537" t="str">
        <f aca="false">IF(AND($AV101=1,$AW101="AH列に色付け",OR($AG101="",$AH101="")),"未入力",IF(AND($AV101=1,$AW101="",$AG101=""),"未入力","入力済"))</f>
        <v>入力済</v>
      </c>
      <c r="AY101" s="239" t="e">
        <f aca="false">IFERROR(VLOOKUP(K101,【参考】数式用!$AR$3:$AS$49, 2, FALSE), "")))</f>
        <v>#N/A</v>
      </c>
      <c r="AZ101" s="537" t="e">
        <f aca="false">IF(AND(AN101="加算対象",OR(N101="処遇改善加算Ⅰイ",N101="処遇改善加算Ⅰロ")),"AI列に色付け","")</f>
        <v>#N/A</v>
      </c>
      <c r="BA101" s="496" t="str">
        <f aca="false">IF(AND(OR(N101="処遇改善加算Ⅰイ",N101="処遇改善加算Ⅰロ"), AI101=""), "未入力","入力済")</f>
        <v>入力済</v>
      </c>
      <c r="BB101" s="239" t="e">
        <f aca="false">IFERROR(VLOOKUP(K101,【参考】数式用!$AX$3:$AY$56, 2, FALSE), "")))</f>
        <v>#N/A</v>
      </c>
      <c r="BC101" s="537" t="e">
        <f aca="false">IF(OR(COUNTIF(AE101:AH101,"*令和８年度特例要件を*")&gt;0,ISNUMBER(SEARCH("処遇改善加算Ⅰロ",N101)),ISNUMBER(SEARCH("処遇改善加算Ⅱロ",N101)),AN101="加算対象外"),"AJ列に色付け","")</f>
        <v>#N/A</v>
      </c>
      <c r="BD101" s="496" t="str">
        <f aca="false">IF(AND(COUNTIF(AE101:AH101,"*令和８年度特例要件を*")&gt;0,AJ101=""), "未入力","入力済")</f>
        <v>入力済</v>
      </c>
      <c r="BE101" s="496" t="e">
        <f aca="false">IF(AH101="*その他*","AJ列色消し",IF(OR(ISNUMBER(SEARCH("処遇改善加算Ⅰロ",N101)),ISNUMBER(SEARCH("処遇改善加算Ⅱロ",N101))),"",IF(AND(BC101="AJ列に色付け",AE101="○",AF101="○",AG101&gt;=1),"AJ列色消し","")))</f>
        <v>#N/A</v>
      </c>
      <c r="BF101" s="496" t="str">
        <f aca="false">IF(AND(N101="処遇改善加算",AE101="○"),"AJ列色消し","")</f>
        <v/>
      </c>
      <c r="BG101" s="496" t="e">
        <f aca="false">IF(OR(TRIM(BC101)="",BE101="AJ列色消し",BF101="AJ列色消し"),"","入力必要")</f>
        <v>#N/A</v>
      </c>
      <c r="BH101" s="496" t="e">
        <f aca="false">IF(AND(BE101="",BG101="入力必要"),IF(AJ101="","未入力","入力済"),"")</f>
        <v>#N/A</v>
      </c>
      <c r="BI101" s="496" t="str">
        <f aca="false">G101</f>
        <v/>
      </c>
      <c r="BM101" s="500" t="e">
        <f aca="false">VLOOKUP(K101,【参考】数式用!$A$2:$O$57,15,FALSE))</f>
        <v>#N/A</v>
      </c>
    </row>
    <row r="102" customFormat="false" ht="109.5" hidden="false" customHeight="true" outlineLevel="0" collapsed="false">
      <c r="A102" s="475" t="n">
        <v>91</v>
      </c>
      <c r="B102" s="476" t="str">
        <f aca="false">IF(基本情報入力シート!B130="","",基本情報入力シート!B130)</f>
        <v/>
      </c>
      <c r="C102" s="476"/>
      <c r="D102" s="476"/>
      <c r="E102" s="476"/>
      <c r="F102" s="476"/>
      <c r="G102" s="477" t="str">
        <f aca="false">IF(基本情報入力シート!L130="", "", 基本情報入力シート!L130)</f>
        <v/>
      </c>
      <c r="H102" s="477" t="str">
        <f aca="false">IF(基本情報入力シート!Q130="", "", 基本情報入力シート!Q130)</f>
        <v/>
      </c>
      <c r="I102" s="477" t="str">
        <f aca="false">IF(基本情報入力シート!V130="", "", 基本情報入力シート!V130)</f>
        <v/>
      </c>
      <c r="J102" s="477" t="str">
        <f aca="false">IF(基本情報入力シート!W130="", "", 基本情報入力シート!W130)</f>
        <v/>
      </c>
      <c r="K102" s="477" t="str">
        <f aca="false">IF(基本情報入力シート!Z130="", "", 基本情報入力シート!Z130)</f>
        <v/>
      </c>
      <c r="L102" s="478" t="str">
        <f aca="false">IF(基本情報入力シート!AF130=0, "",基本情報入力シート!AF130)</f>
        <v/>
      </c>
      <c r="M102" s="479" t="e">
        <f aca="false">IF(AND(基本情報入力シート!AG130="",基本情報入力シート!AG130=""), "", 基本情報入力シート!AG130)</f>
        <v>#N/A</v>
      </c>
      <c r="N102" s="480"/>
      <c r="O102" s="481" t="e">
        <f aca="false">IFERROR(VLOOKUP(K102,【参考】数式用!$A$2:$M$57,MATCH(N102,【参考】数式用!$G$3:$M$3,0)+6,0),"")))</f>
        <v>#N/A</v>
      </c>
      <c r="P102" s="482" t="s">
        <v>179</v>
      </c>
      <c r="Q102" s="483"/>
      <c r="R102" s="484" t="s">
        <v>180</v>
      </c>
      <c r="S102" s="483"/>
      <c r="T102" s="484" t="s">
        <v>268</v>
      </c>
      <c r="U102" s="483"/>
      <c r="V102" s="484" t="s">
        <v>180</v>
      </c>
      <c r="W102" s="483"/>
      <c r="X102" s="484" t="s">
        <v>181</v>
      </c>
      <c r="Y102" s="484" t="s">
        <v>269</v>
      </c>
      <c r="Z102" s="484" t="str">
        <f aca="false">IF(Q102&gt;=1,(U102*12+W102)-(Q102*12+S102)+1,"")</f>
        <v/>
      </c>
      <c r="AA102" s="485" t="s">
        <v>270</v>
      </c>
      <c r="AB102" s="486" t="str">
        <f aca="false">IFERROR(ROUNDDOWN(ROUND(L102*O102,0)*M102,0)*Z102,"")</f>
        <v/>
      </c>
      <c r="AC102" s="487" t="e">
        <f aca="false">IFERROR(ROUNDDOWN(ROUNDDOWN(ROUND(L102*VLOOKUP(K102,【参考】数式用!$A$2:$M$57,MATCH("処遇改善加算Ⅳ",【参考】数式用!$G$3:$M$3,0)+6,0),0)*M102,0)*Z102*0.5,0), "")),0),0),0))</f>
        <v>#N/A</v>
      </c>
      <c r="AD102" s="488"/>
      <c r="AE102" s="489"/>
      <c r="AF102" s="489"/>
      <c r="AG102" s="490"/>
      <c r="AH102" s="491"/>
      <c r="AI102" s="536"/>
      <c r="AJ102" s="492"/>
      <c r="AK102" s="493" t="e">
        <f aca="false">IF(AND(N102&lt;&gt;"", OR(U102&lt;&gt;9,W102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IF(AND(AN102="加算対象外",N102&lt;&gt;"",AE102="―",AJ102="―"),"このサービスについては、キャリアパス要件Ⅰ・Ⅱか令和８年度特例要件のどちらかの要件を満たしている必要があります",""))</f>
        <v>#N/A</v>
      </c>
      <c r="AL102" s="494" t="str">
        <f aca="false">IF(N102="","",IF(OR(AND(COUNTIF(AP102,"未入力")&gt;0,AD102=""),AND(COUNTBLANK(AP102)&gt;0,AE102=""),AND(COUNTIF(AN102:BD102,"AF列に色付け")&gt;0,AF102=""),AND(COUNTIF(AN102:BD102,"AG列に色付け")&gt;0,OR(AG102="",AG102=0)),AND(COUNTIF(AN102:BD102,"AH列に色付け")&gt;0,AH102=""),AND(COUNTIF(AN102:BD102,"AI列に色付け")&gt;0,AI102=""),AND(COUNTIF(AN102:BD102,"AJ列に色付け")&gt;0,AJ102="",NOT(OR(BE102="AJ列色消し",BF102="AJ列色消し")))),"！記入が必要な欄（オレンジ色のセル）に空欄があります。空欄を埋めてください。",""))</f>
        <v/>
      </c>
      <c r="AM102" s="495"/>
      <c r="AN102" s="537" t="e">
        <f aca="false">IFERROR(VLOOKUP(K102,【参考】数式用!$A$2:$N$57,14,FALSE),"")))</f>
        <v>#N/A</v>
      </c>
      <c r="AO102" s="537" t="str">
        <f aca="false">IF(AND(K102&lt;&gt;""),"N列に色付け","")</f>
        <v/>
      </c>
      <c r="AP102" s="538" t="e">
        <f aca="false">IF(AND(AC102&lt;&gt;0,AC102&lt;&gt;"",AN102="加算対象"),IF(AD102="○","入力済","未入力"),"")</f>
        <v>#N/A</v>
      </c>
      <c r="AQ102" s="538" t="str">
        <f aca="false">"キャリアパス要件Ⅰ・Ⅱ_"&amp;AN102</f>
        <v>キャリアパス要件Ⅰ・Ⅱ_</v>
      </c>
      <c r="AR102" s="239" t="str">
        <f aca="false">IF(AND(N102&lt;&gt;"", AE102=""), "未入力", "入力済")</f>
        <v>入力済</v>
      </c>
      <c r="AS102" s="537" t="e">
        <f aca="false">IF(AND(N102&lt;&gt;"", N102&lt;&gt;"処遇改善加算Ⅳ",AN102="加算対象"),"AF列に色付け","")</f>
        <v>#N/A</v>
      </c>
      <c r="AT102" s="239" t="str">
        <f aca="false">IF(AND(N102&lt;&gt;"", N102&lt;&gt;"処遇改善加算Ⅳ",N102&lt;&gt;"処遇改善加算", AF102=""), "未入力", "入力済")</f>
        <v>入力済</v>
      </c>
      <c r="AU102" s="239" t="str">
        <f aca="false">IF(OR(ISNUMBER(SEARCH("処遇改善加算Ⅰ",N102)),ISNUMBER(SEARCH("処遇改善加算Ⅱ",N102))),"対象","")</f>
        <v/>
      </c>
      <c r="AV102" s="239" t="e">
        <f aca="false">IF(AND(AN102="加算対象",N102&lt;&gt;"処遇改善加算Ⅲ",N102&lt;&gt;"処遇改善加算Ⅳ", N102&lt;&gt;"", AU102&lt;&gt;"対象外"), 1,"")</f>
        <v>#N/A</v>
      </c>
      <c r="AW102" s="537" t="e">
        <f aca="false">IF(AND(AV102=1, OR(AG102=0,AG102=""),AN102="加算対象"),"AH列に色付け","")</f>
        <v>#N/A</v>
      </c>
      <c r="AX102" s="537" t="str">
        <f aca="false">IF(AND($AV102=1,$AW102="AH列に色付け",OR($AG102="",$AH102="")),"未入力",IF(AND($AV102=1,$AW102="",$AG102=""),"未入力","入力済"))</f>
        <v>入力済</v>
      </c>
      <c r="AY102" s="239" t="e">
        <f aca="false">IFERROR(VLOOKUP(K102,【参考】数式用!$AR$3:$AS$49, 2, FALSE), "")))</f>
        <v>#N/A</v>
      </c>
      <c r="AZ102" s="537" t="e">
        <f aca="false">IF(AND(AN102="加算対象",OR(N102="処遇改善加算Ⅰイ",N102="処遇改善加算Ⅰロ")),"AI列に色付け","")</f>
        <v>#N/A</v>
      </c>
      <c r="BA102" s="496" t="str">
        <f aca="false">IF(AND(OR(N102="処遇改善加算Ⅰイ",N102="処遇改善加算Ⅰロ"), AI102=""), "未入力","入力済")</f>
        <v>入力済</v>
      </c>
      <c r="BB102" s="239" t="e">
        <f aca="false">IFERROR(VLOOKUP(K102,【参考】数式用!$AX$3:$AY$56, 2, FALSE), "")))</f>
        <v>#N/A</v>
      </c>
      <c r="BC102" s="537" t="e">
        <f aca="false">IF(OR(COUNTIF(AE102:AH102,"*令和８年度特例要件を*")&gt;0,ISNUMBER(SEARCH("処遇改善加算Ⅰロ",N102)),ISNUMBER(SEARCH("処遇改善加算Ⅱロ",N102)),AN102="加算対象外"),"AJ列に色付け","")</f>
        <v>#N/A</v>
      </c>
      <c r="BD102" s="496" t="str">
        <f aca="false">IF(AND(COUNTIF(AE102:AH102,"*令和８年度特例要件を*")&gt;0,AJ102=""), "未入力","入力済")</f>
        <v>入力済</v>
      </c>
      <c r="BE102" s="496" t="e">
        <f aca="false">IF(AH102="*その他*","AJ列色消し",IF(OR(ISNUMBER(SEARCH("処遇改善加算Ⅰロ",N102)),ISNUMBER(SEARCH("処遇改善加算Ⅱロ",N102))),"",IF(AND(BC102="AJ列に色付け",AE102="○",AF102="○",AG102&gt;=1),"AJ列色消し","")))</f>
        <v>#N/A</v>
      </c>
      <c r="BF102" s="496" t="str">
        <f aca="false">IF(AND(N102="処遇改善加算",AE102="○"),"AJ列色消し","")</f>
        <v/>
      </c>
      <c r="BG102" s="496" t="e">
        <f aca="false">IF(OR(TRIM(BC102)="",BE102="AJ列色消し",BF102="AJ列色消し"),"","入力必要")</f>
        <v>#N/A</v>
      </c>
      <c r="BH102" s="496" t="e">
        <f aca="false">IF(AND(BE102="",BG102="入力必要"),IF(AJ102="","未入力","入力済"),"")</f>
        <v>#N/A</v>
      </c>
      <c r="BI102" s="496" t="str">
        <f aca="false">G102</f>
        <v/>
      </c>
      <c r="BM102" s="500" t="e">
        <f aca="false">VLOOKUP(K102,【参考】数式用!$A$2:$O$57,15,FALSE))</f>
        <v>#N/A</v>
      </c>
    </row>
    <row r="103" customFormat="false" ht="109.5" hidden="false" customHeight="true" outlineLevel="0" collapsed="false">
      <c r="A103" s="475" t="n">
        <v>92</v>
      </c>
      <c r="B103" s="476" t="str">
        <f aca="false">IF(基本情報入力シート!B131="","",基本情報入力シート!B131)</f>
        <v/>
      </c>
      <c r="C103" s="476"/>
      <c r="D103" s="476"/>
      <c r="E103" s="476"/>
      <c r="F103" s="476"/>
      <c r="G103" s="477" t="str">
        <f aca="false">IF(基本情報入力シート!L131="", "", 基本情報入力シート!L131)</f>
        <v/>
      </c>
      <c r="H103" s="477" t="str">
        <f aca="false">IF(基本情報入力シート!Q131="", "", 基本情報入力シート!Q131)</f>
        <v/>
      </c>
      <c r="I103" s="477" t="str">
        <f aca="false">IF(基本情報入力シート!V131="", "", 基本情報入力シート!V131)</f>
        <v/>
      </c>
      <c r="J103" s="477" t="str">
        <f aca="false">IF(基本情報入力シート!W131="", "", 基本情報入力シート!W131)</f>
        <v/>
      </c>
      <c r="K103" s="477" t="str">
        <f aca="false">IF(基本情報入力シート!Z131="", "", 基本情報入力シート!Z131)</f>
        <v/>
      </c>
      <c r="L103" s="478" t="str">
        <f aca="false">IF(基本情報入力シート!AF131=0, "",基本情報入力シート!AF131)</f>
        <v/>
      </c>
      <c r="M103" s="479" t="e">
        <f aca="false">IF(AND(基本情報入力シート!AG131="",基本情報入力シート!AG131=""), "", 基本情報入力シート!AG131)</f>
        <v>#N/A</v>
      </c>
      <c r="N103" s="480"/>
      <c r="O103" s="481" t="e">
        <f aca="false">IFERROR(VLOOKUP(K103,【参考】数式用!$A$2:$M$57,MATCH(N103,【参考】数式用!$G$3:$M$3,0)+6,0),"")))</f>
        <v>#N/A</v>
      </c>
      <c r="P103" s="482" t="s">
        <v>179</v>
      </c>
      <c r="Q103" s="483"/>
      <c r="R103" s="484" t="s">
        <v>180</v>
      </c>
      <c r="S103" s="483"/>
      <c r="T103" s="484" t="s">
        <v>268</v>
      </c>
      <c r="U103" s="483"/>
      <c r="V103" s="484" t="s">
        <v>180</v>
      </c>
      <c r="W103" s="483"/>
      <c r="X103" s="484" t="s">
        <v>181</v>
      </c>
      <c r="Y103" s="484" t="s">
        <v>269</v>
      </c>
      <c r="Z103" s="484" t="str">
        <f aca="false">IF(Q103&gt;=1,(U103*12+W103)-(Q103*12+S103)+1,"")</f>
        <v/>
      </c>
      <c r="AA103" s="485" t="s">
        <v>270</v>
      </c>
      <c r="AB103" s="486" t="str">
        <f aca="false">IFERROR(ROUNDDOWN(ROUND(L103*O103,0)*M103,0)*Z103,"")</f>
        <v/>
      </c>
      <c r="AC103" s="487" t="e">
        <f aca="false">IFERROR(ROUNDDOWN(ROUNDDOWN(ROUND(L103*VLOOKUP(K103,【参考】数式用!$A$2:$M$57,MATCH("処遇改善加算Ⅳ",【参考】数式用!$G$3:$M$3,0)+6,0),0)*M103,0)*Z103*0.5,0), "")),0),0),0))</f>
        <v>#N/A</v>
      </c>
      <c r="AD103" s="488"/>
      <c r="AE103" s="489"/>
      <c r="AF103" s="489"/>
      <c r="AG103" s="490"/>
      <c r="AH103" s="491"/>
      <c r="AI103" s="536"/>
      <c r="AJ103" s="492"/>
      <c r="AK103" s="493" t="e">
        <f aca="false">IF(AND(N103&lt;&gt;"", OR(U103&lt;&gt;9,W103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IF(AND(AN103="加算対象外",N103&lt;&gt;"",AE103="―",AJ103="―"),"このサービスについては、キャリアパス要件Ⅰ・Ⅱか令和８年度特例要件のどちらかの要件を満たしている必要があります",""))</f>
        <v>#N/A</v>
      </c>
      <c r="AL103" s="494" t="str">
        <f aca="false">IF(N103="","",IF(OR(AND(COUNTIF(AP103,"未入力")&gt;0,AD103=""),AND(COUNTBLANK(AP103)&gt;0,AE103=""),AND(COUNTIF(AN103:BD103,"AF列に色付け")&gt;0,AF103=""),AND(COUNTIF(AN103:BD103,"AG列に色付け")&gt;0,OR(AG103="",AG103=0)),AND(COUNTIF(AN103:BD103,"AH列に色付け")&gt;0,AH103=""),AND(COUNTIF(AN103:BD103,"AI列に色付け")&gt;0,AI103=""),AND(COUNTIF(AN103:BD103,"AJ列に色付け")&gt;0,AJ103="",NOT(OR(BE103="AJ列色消し",BF103="AJ列色消し")))),"！記入が必要な欄（オレンジ色のセル）に空欄があります。空欄を埋めてください。",""))</f>
        <v/>
      </c>
      <c r="AM103" s="495"/>
      <c r="AN103" s="537" t="e">
        <f aca="false">IFERROR(VLOOKUP(K103,【参考】数式用!$A$2:$N$57,14,FALSE),"")))</f>
        <v>#N/A</v>
      </c>
      <c r="AO103" s="537" t="str">
        <f aca="false">IF(AND(K103&lt;&gt;""),"N列に色付け","")</f>
        <v/>
      </c>
      <c r="AP103" s="538" t="e">
        <f aca="false">IF(AND(AC103&lt;&gt;0,AC103&lt;&gt;"",AN103="加算対象"),IF(AD103="○","入力済","未入力"),"")</f>
        <v>#N/A</v>
      </c>
      <c r="AQ103" s="538" t="str">
        <f aca="false">"キャリアパス要件Ⅰ・Ⅱ_"&amp;AN103</f>
        <v>キャリアパス要件Ⅰ・Ⅱ_</v>
      </c>
      <c r="AR103" s="239" t="str">
        <f aca="false">IF(AND(N103&lt;&gt;"", AE103=""), "未入力", "入力済")</f>
        <v>入力済</v>
      </c>
      <c r="AS103" s="537" t="e">
        <f aca="false">IF(AND(N103&lt;&gt;"", N103&lt;&gt;"処遇改善加算Ⅳ",AN103="加算対象"),"AF列に色付け","")</f>
        <v>#N/A</v>
      </c>
      <c r="AT103" s="239" t="str">
        <f aca="false">IF(AND(N103&lt;&gt;"", N103&lt;&gt;"処遇改善加算Ⅳ",N103&lt;&gt;"処遇改善加算", AF103=""), "未入力", "入力済")</f>
        <v>入力済</v>
      </c>
      <c r="AU103" s="239" t="str">
        <f aca="false">IF(OR(ISNUMBER(SEARCH("処遇改善加算Ⅰ",N103)),ISNUMBER(SEARCH("処遇改善加算Ⅱ",N103))),"対象","")</f>
        <v/>
      </c>
      <c r="AV103" s="239" t="e">
        <f aca="false">IF(AND(AN103="加算対象",N103&lt;&gt;"処遇改善加算Ⅲ",N103&lt;&gt;"処遇改善加算Ⅳ", N103&lt;&gt;"", AU103&lt;&gt;"対象外"), 1,"")</f>
        <v>#N/A</v>
      </c>
      <c r="AW103" s="537" t="e">
        <f aca="false">IF(AND(AV103=1, OR(AG103=0,AG103=""),AN103="加算対象"),"AH列に色付け","")</f>
        <v>#N/A</v>
      </c>
      <c r="AX103" s="537" t="str">
        <f aca="false">IF(AND($AV103=1,$AW103="AH列に色付け",OR($AG103="",$AH103="")),"未入力",IF(AND($AV103=1,$AW103="",$AG103=""),"未入力","入力済"))</f>
        <v>入力済</v>
      </c>
      <c r="AY103" s="239" t="e">
        <f aca="false">IFERROR(VLOOKUP(K103,【参考】数式用!$AR$3:$AS$49, 2, FALSE), "")))</f>
        <v>#N/A</v>
      </c>
      <c r="AZ103" s="537" t="e">
        <f aca="false">IF(AND(AN103="加算対象",OR(N103="処遇改善加算Ⅰイ",N103="処遇改善加算Ⅰロ")),"AI列に色付け","")</f>
        <v>#N/A</v>
      </c>
      <c r="BA103" s="496" t="str">
        <f aca="false">IF(AND(OR(N103="処遇改善加算Ⅰイ",N103="処遇改善加算Ⅰロ"), AI103=""), "未入力","入力済")</f>
        <v>入力済</v>
      </c>
      <c r="BB103" s="239" t="e">
        <f aca="false">IFERROR(VLOOKUP(K103,【参考】数式用!$AX$3:$AY$56, 2, FALSE), "")))</f>
        <v>#N/A</v>
      </c>
      <c r="BC103" s="537" t="e">
        <f aca="false">IF(OR(COUNTIF(AE103:AH103,"*令和８年度特例要件を*")&gt;0,ISNUMBER(SEARCH("処遇改善加算Ⅰロ",N103)),ISNUMBER(SEARCH("処遇改善加算Ⅱロ",N103)),AN103="加算対象外"),"AJ列に色付け","")</f>
        <v>#N/A</v>
      </c>
      <c r="BD103" s="496" t="str">
        <f aca="false">IF(AND(COUNTIF(AE103:AH103,"*令和８年度特例要件を*")&gt;0,AJ103=""), "未入力","入力済")</f>
        <v>入力済</v>
      </c>
      <c r="BE103" s="496" t="e">
        <f aca="false">IF(AH103="*その他*","AJ列色消し",IF(OR(ISNUMBER(SEARCH("処遇改善加算Ⅰロ",N103)),ISNUMBER(SEARCH("処遇改善加算Ⅱロ",N103))),"",IF(AND(BC103="AJ列に色付け",AE103="○",AF103="○",AG103&gt;=1),"AJ列色消し","")))</f>
        <v>#N/A</v>
      </c>
      <c r="BF103" s="496" t="str">
        <f aca="false">IF(AND(N103="処遇改善加算",AE103="○"),"AJ列色消し","")</f>
        <v/>
      </c>
      <c r="BG103" s="496" t="e">
        <f aca="false">IF(OR(TRIM(BC103)="",BE103="AJ列色消し",BF103="AJ列色消し"),"","入力必要")</f>
        <v>#N/A</v>
      </c>
      <c r="BH103" s="496" t="e">
        <f aca="false">IF(AND(BE103="",BG103="入力必要"),IF(AJ103="","未入力","入力済"),"")</f>
        <v>#N/A</v>
      </c>
      <c r="BI103" s="496" t="str">
        <f aca="false">G103</f>
        <v/>
      </c>
      <c r="BM103" s="500" t="e">
        <f aca="false">VLOOKUP(K103,【参考】数式用!$A$2:$O$57,15,FALSE))</f>
        <v>#N/A</v>
      </c>
    </row>
    <row r="104" customFormat="false" ht="109.5" hidden="false" customHeight="true" outlineLevel="0" collapsed="false">
      <c r="A104" s="475" t="n">
        <v>93</v>
      </c>
      <c r="B104" s="476" t="str">
        <f aca="false">IF(基本情報入力シート!B132="","",基本情報入力シート!B132)</f>
        <v/>
      </c>
      <c r="C104" s="476"/>
      <c r="D104" s="476"/>
      <c r="E104" s="476"/>
      <c r="F104" s="476"/>
      <c r="G104" s="477" t="str">
        <f aca="false">IF(基本情報入力シート!L132="", "", 基本情報入力シート!L132)</f>
        <v/>
      </c>
      <c r="H104" s="477" t="str">
        <f aca="false">IF(基本情報入力シート!Q132="", "", 基本情報入力シート!Q132)</f>
        <v/>
      </c>
      <c r="I104" s="477" t="str">
        <f aca="false">IF(基本情報入力シート!V132="", "", 基本情報入力シート!V132)</f>
        <v/>
      </c>
      <c r="J104" s="477" t="str">
        <f aca="false">IF(基本情報入力シート!W132="", "", 基本情報入力シート!W132)</f>
        <v/>
      </c>
      <c r="K104" s="477" t="str">
        <f aca="false">IF(基本情報入力シート!Z132="", "", 基本情報入力シート!Z132)</f>
        <v/>
      </c>
      <c r="L104" s="478" t="str">
        <f aca="false">IF(基本情報入力シート!AF132=0, "",基本情報入力シート!AF132)</f>
        <v/>
      </c>
      <c r="M104" s="479" t="e">
        <f aca="false">IF(AND(基本情報入力シート!AG132="",基本情報入力シート!AG132=""), "", 基本情報入力シート!AG132)</f>
        <v>#N/A</v>
      </c>
      <c r="N104" s="480"/>
      <c r="O104" s="481" t="e">
        <f aca="false">IFERROR(VLOOKUP(K104,【参考】数式用!$A$2:$M$57,MATCH(N104,【参考】数式用!$G$3:$M$3,0)+6,0),"")))</f>
        <v>#N/A</v>
      </c>
      <c r="P104" s="482" t="s">
        <v>179</v>
      </c>
      <c r="Q104" s="483"/>
      <c r="R104" s="484" t="s">
        <v>180</v>
      </c>
      <c r="S104" s="483"/>
      <c r="T104" s="484" t="s">
        <v>268</v>
      </c>
      <c r="U104" s="483"/>
      <c r="V104" s="484" t="s">
        <v>180</v>
      </c>
      <c r="W104" s="483"/>
      <c r="X104" s="484" t="s">
        <v>181</v>
      </c>
      <c r="Y104" s="484" t="s">
        <v>269</v>
      </c>
      <c r="Z104" s="484" t="str">
        <f aca="false">IF(Q104&gt;=1,(U104*12+W104)-(Q104*12+S104)+1,"")</f>
        <v/>
      </c>
      <c r="AA104" s="485" t="s">
        <v>270</v>
      </c>
      <c r="AB104" s="486" t="str">
        <f aca="false">IFERROR(ROUNDDOWN(ROUND(L104*O104,0)*M104,0)*Z104,"")</f>
        <v/>
      </c>
      <c r="AC104" s="487" t="e">
        <f aca="false">IFERROR(ROUNDDOWN(ROUNDDOWN(ROUND(L104*VLOOKUP(K104,【参考】数式用!$A$2:$M$57,MATCH("処遇改善加算Ⅳ",【参考】数式用!$G$3:$M$3,0)+6,0),0)*M104,0)*Z104*0.5,0), "")),0),0),0))</f>
        <v>#N/A</v>
      </c>
      <c r="AD104" s="488"/>
      <c r="AE104" s="489"/>
      <c r="AF104" s="489"/>
      <c r="AG104" s="490"/>
      <c r="AH104" s="491"/>
      <c r="AI104" s="536"/>
      <c r="AJ104" s="492"/>
      <c r="AK104" s="493" t="e">
        <f aca="false">IF(AND(N104&lt;&gt;"", OR(U104&lt;&gt;9,W104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IF(AND(AN104="加算対象外",N104&lt;&gt;"",AE104="―",AJ104="―"),"このサービスについては、キャリアパス要件Ⅰ・Ⅱか令和８年度特例要件のどちらかの要件を満たしている必要があります",""))</f>
        <v>#N/A</v>
      </c>
      <c r="AL104" s="494" t="str">
        <f aca="false">IF(N104="","",IF(OR(AND(COUNTIF(AP104,"未入力")&gt;0,AD104=""),AND(COUNTBLANK(AP104)&gt;0,AE104=""),AND(COUNTIF(AN104:BD104,"AF列に色付け")&gt;0,AF104=""),AND(COUNTIF(AN104:BD104,"AG列に色付け")&gt;0,OR(AG104="",AG104=0)),AND(COUNTIF(AN104:BD104,"AH列に色付け")&gt;0,AH104=""),AND(COUNTIF(AN104:BD104,"AI列に色付け")&gt;0,AI104=""),AND(COUNTIF(AN104:BD104,"AJ列に色付け")&gt;0,AJ104="",NOT(OR(BE104="AJ列色消し",BF104="AJ列色消し")))),"！記入が必要な欄（オレンジ色のセル）に空欄があります。空欄を埋めてください。",""))</f>
        <v/>
      </c>
      <c r="AM104" s="495"/>
      <c r="AN104" s="537" t="e">
        <f aca="false">IFERROR(VLOOKUP(K104,【参考】数式用!$A$2:$N$57,14,FALSE),"")))</f>
        <v>#N/A</v>
      </c>
      <c r="AO104" s="537" t="str">
        <f aca="false">IF(AND(K104&lt;&gt;""),"N列に色付け","")</f>
        <v/>
      </c>
      <c r="AP104" s="538" t="e">
        <f aca="false">IF(AND(AC104&lt;&gt;0,AC104&lt;&gt;"",AN104="加算対象"),IF(AD104="○","入力済","未入力"),"")</f>
        <v>#N/A</v>
      </c>
      <c r="AQ104" s="538" t="str">
        <f aca="false">"キャリアパス要件Ⅰ・Ⅱ_"&amp;AN104</f>
        <v>キャリアパス要件Ⅰ・Ⅱ_</v>
      </c>
      <c r="AR104" s="239" t="str">
        <f aca="false">IF(AND(N104&lt;&gt;"", AE104=""), "未入力", "入力済")</f>
        <v>入力済</v>
      </c>
      <c r="AS104" s="537" t="e">
        <f aca="false">IF(AND(N104&lt;&gt;"", N104&lt;&gt;"処遇改善加算Ⅳ",AN104="加算対象"),"AF列に色付け","")</f>
        <v>#N/A</v>
      </c>
      <c r="AT104" s="239" t="str">
        <f aca="false">IF(AND(N104&lt;&gt;"", N104&lt;&gt;"処遇改善加算Ⅳ",N104&lt;&gt;"処遇改善加算", AF104=""), "未入力", "入力済")</f>
        <v>入力済</v>
      </c>
      <c r="AU104" s="239" t="str">
        <f aca="false">IF(OR(ISNUMBER(SEARCH("処遇改善加算Ⅰ",N104)),ISNUMBER(SEARCH("処遇改善加算Ⅱ",N104))),"対象","")</f>
        <v/>
      </c>
      <c r="AV104" s="239" t="e">
        <f aca="false">IF(AND(AN104="加算対象",N104&lt;&gt;"処遇改善加算Ⅲ",N104&lt;&gt;"処遇改善加算Ⅳ", N104&lt;&gt;"", AU104&lt;&gt;"対象外"), 1,"")</f>
        <v>#N/A</v>
      </c>
      <c r="AW104" s="537" t="e">
        <f aca="false">IF(AND(AV104=1, OR(AG104=0,AG104=""),AN104="加算対象"),"AH列に色付け","")</f>
        <v>#N/A</v>
      </c>
      <c r="AX104" s="537" t="str">
        <f aca="false">IF(AND($AV104=1,$AW104="AH列に色付け",OR($AG104="",$AH104="")),"未入力",IF(AND($AV104=1,$AW104="",$AG104=""),"未入力","入力済"))</f>
        <v>入力済</v>
      </c>
      <c r="AY104" s="239" t="e">
        <f aca="false">IFERROR(VLOOKUP(K104,【参考】数式用!$AR$3:$AS$49, 2, FALSE), "")))</f>
        <v>#N/A</v>
      </c>
      <c r="AZ104" s="537" t="e">
        <f aca="false">IF(AND(AN104="加算対象",OR(N104="処遇改善加算Ⅰイ",N104="処遇改善加算Ⅰロ")),"AI列に色付け","")</f>
        <v>#N/A</v>
      </c>
      <c r="BA104" s="496" t="str">
        <f aca="false">IF(AND(OR(N104="処遇改善加算Ⅰイ",N104="処遇改善加算Ⅰロ"), AI104=""), "未入力","入力済")</f>
        <v>入力済</v>
      </c>
      <c r="BB104" s="239" t="e">
        <f aca="false">IFERROR(VLOOKUP(K104,【参考】数式用!$AX$3:$AY$56, 2, FALSE), "")))</f>
        <v>#N/A</v>
      </c>
      <c r="BC104" s="537" t="e">
        <f aca="false">IF(OR(COUNTIF(AE104:AH104,"*令和８年度特例要件を*")&gt;0,ISNUMBER(SEARCH("処遇改善加算Ⅰロ",N104)),ISNUMBER(SEARCH("処遇改善加算Ⅱロ",N104)),AN104="加算対象外"),"AJ列に色付け","")</f>
        <v>#N/A</v>
      </c>
      <c r="BD104" s="496" t="str">
        <f aca="false">IF(AND(COUNTIF(AE104:AH104,"*令和８年度特例要件を*")&gt;0,AJ104=""), "未入力","入力済")</f>
        <v>入力済</v>
      </c>
      <c r="BE104" s="496" t="e">
        <f aca="false">IF(AH104="*その他*","AJ列色消し",IF(OR(ISNUMBER(SEARCH("処遇改善加算Ⅰロ",N104)),ISNUMBER(SEARCH("処遇改善加算Ⅱロ",N104))),"",IF(AND(BC104="AJ列に色付け",AE104="○",AF104="○",AG104&gt;=1),"AJ列色消し","")))</f>
        <v>#N/A</v>
      </c>
      <c r="BF104" s="496" t="str">
        <f aca="false">IF(AND(N104="処遇改善加算",AE104="○"),"AJ列色消し","")</f>
        <v/>
      </c>
      <c r="BG104" s="496" t="e">
        <f aca="false">IF(OR(TRIM(BC104)="",BE104="AJ列色消し",BF104="AJ列色消し"),"","入力必要")</f>
        <v>#N/A</v>
      </c>
      <c r="BH104" s="496" t="e">
        <f aca="false">IF(AND(BE104="",BG104="入力必要"),IF(AJ104="","未入力","入力済"),"")</f>
        <v>#N/A</v>
      </c>
      <c r="BI104" s="496" t="str">
        <f aca="false">G104</f>
        <v/>
      </c>
      <c r="BM104" s="500" t="e">
        <f aca="false">VLOOKUP(K104,【参考】数式用!$A$2:$O$57,15,FALSE))</f>
        <v>#N/A</v>
      </c>
    </row>
    <row r="105" customFormat="false" ht="109.5" hidden="false" customHeight="true" outlineLevel="0" collapsed="false">
      <c r="A105" s="475" t="n">
        <v>94</v>
      </c>
      <c r="B105" s="476" t="str">
        <f aca="false">IF(基本情報入力シート!B133="","",基本情報入力シート!B133)</f>
        <v/>
      </c>
      <c r="C105" s="476"/>
      <c r="D105" s="476"/>
      <c r="E105" s="476"/>
      <c r="F105" s="476"/>
      <c r="G105" s="477" t="str">
        <f aca="false">IF(基本情報入力シート!L133="", "", 基本情報入力シート!L133)</f>
        <v/>
      </c>
      <c r="H105" s="477" t="str">
        <f aca="false">IF(基本情報入力シート!Q133="", "", 基本情報入力シート!Q133)</f>
        <v/>
      </c>
      <c r="I105" s="477" t="str">
        <f aca="false">IF(基本情報入力シート!V133="", "", 基本情報入力シート!V133)</f>
        <v/>
      </c>
      <c r="J105" s="477" t="str">
        <f aca="false">IF(基本情報入力シート!W133="", "", 基本情報入力シート!W133)</f>
        <v/>
      </c>
      <c r="K105" s="477" t="str">
        <f aca="false">IF(基本情報入力シート!Z133="", "", 基本情報入力シート!Z133)</f>
        <v/>
      </c>
      <c r="L105" s="478" t="str">
        <f aca="false">IF(基本情報入力シート!AF133=0, "",基本情報入力シート!AF133)</f>
        <v/>
      </c>
      <c r="M105" s="479" t="e">
        <f aca="false">IF(AND(基本情報入力シート!AG133="",基本情報入力シート!AG133=""), "", 基本情報入力シート!AG133)</f>
        <v>#N/A</v>
      </c>
      <c r="N105" s="480"/>
      <c r="O105" s="481" t="e">
        <f aca="false">IFERROR(VLOOKUP(K105,【参考】数式用!$A$2:$M$57,MATCH(N105,【参考】数式用!$G$3:$M$3,0)+6,0),"")))</f>
        <v>#N/A</v>
      </c>
      <c r="P105" s="482" t="s">
        <v>179</v>
      </c>
      <c r="Q105" s="483"/>
      <c r="R105" s="484" t="s">
        <v>180</v>
      </c>
      <c r="S105" s="483"/>
      <c r="T105" s="484" t="s">
        <v>268</v>
      </c>
      <c r="U105" s="483"/>
      <c r="V105" s="484" t="s">
        <v>180</v>
      </c>
      <c r="W105" s="483"/>
      <c r="X105" s="484" t="s">
        <v>181</v>
      </c>
      <c r="Y105" s="484" t="s">
        <v>269</v>
      </c>
      <c r="Z105" s="484" t="str">
        <f aca="false">IF(Q105&gt;=1,(U105*12+W105)-(Q105*12+S105)+1,"")</f>
        <v/>
      </c>
      <c r="AA105" s="485" t="s">
        <v>270</v>
      </c>
      <c r="AB105" s="486" t="str">
        <f aca="false">IFERROR(ROUNDDOWN(ROUND(L105*O105,0)*M105,0)*Z105,"")</f>
        <v/>
      </c>
      <c r="AC105" s="487" t="e">
        <f aca="false">IFERROR(ROUNDDOWN(ROUNDDOWN(ROUND(L105*VLOOKUP(K105,【参考】数式用!$A$2:$M$57,MATCH("処遇改善加算Ⅳ",【参考】数式用!$G$3:$M$3,0)+6,0),0)*M105,0)*Z105*0.5,0), "")),0),0),0))</f>
        <v>#N/A</v>
      </c>
      <c r="AD105" s="488"/>
      <c r="AE105" s="489"/>
      <c r="AF105" s="489"/>
      <c r="AG105" s="490"/>
      <c r="AH105" s="491"/>
      <c r="AI105" s="536"/>
      <c r="AJ105" s="492"/>
      <c r="AK105" s="493" t="e">
        <f aca="false">IF(AND(N105&lt;&gt;"", OR(U105&lt;&gt;9,W105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IF(AND(AN105="加算対象外",N105&lt;&gt;"",AE105="―",AJ105="―"),"このサービスについては、キャリアパス要件Ⅰ・Ⅱか令和８年度特例要件のどちらかの要件を満たしている必要があります",""))</f>
        <v>#N/A</v>
      </c>
      <c r="AL105" s="494" t="str">
        <f aca="false">IF(N105="","",IF(OR(AND(COUNTIF(AP105,"未入力")&gt;0,AD105=""),AND(COUNTBLANK(AP105)&gt;0,AE105=""),AND(COUNTIF(AN105:BD105,"AF列に色付け")&gt;0,AF105=""),AND(COUNTIF(AN105:BD105,"AG列に色付け")&gt;0,OR(AG105="",AG105=0)),AND(COUNTIF(AN105:BD105,"AH列に色付け")&gt;0,AH105=""),AND(COUNTIF(AN105:BD105,"AI列に色付け")&gt;0,AI105=""),AND(COUNTIF(AN105:BD105,"AJ列に色付け")&gt;0,AJ105="",NOT(OR(BE105="AJ列色消し",BF105="AJ列色消し")))),"！記入が必要な欄（オレンジ色のセル）に空欄があります。空欄を埋めてください。",""))</f>
        <v/>
      </c>
      <c r="AM105" s="495"/>
      <c r="AN105" s="537" t="e">
        <f aca="false">IFERROR(VLOOKUP(K105,【参考】数式用!$A$2:$N$57,14,FALSE),"")))</f>
        <v>#N/A</v>
      </c>
      <c r="AO105" s="537" t="str">
        <f aca="false">IF(AND(K105&lt;&gt;""),"N列に色付け","")</f>
        <v/>
      </c>
      <c r="AP105" s="538" t="e">
        <f aca="false">IF(AND(AC105&lt;&gt;0,AC105&lt;&gt;"",AN105="加算対象"),IF(AD105="○","入力済","未入力"),"")</f>
        <v>#N/A</v>
      </c>
      <c r="AQ105" s="538" t="str">
        <f aca="false">"キャリアパス要件Ⅰ・Ⅱ_"&amp;AN105</f>
        <v>キャリアパス要件Ⅰ・Ⅱ_</v>
      </c>
      <c r="AR105" s="239" t="str">
        <f aca="false">IF(AND(N105&lt;&gt;"", AE105=""), "未入力", "入力済")</f>
        <v>入力済</v>
      </c>
      <c r="AS105" s="537" t="e">
        <f aca="false">IF(AND(N105&lt;&gt;"", N105&lt;&gt;"処遇改善加算Ⅳ",AN105="加算対象"),"AF列に色付け","")</f>
        <v>#N/A</v>
      </c>
      <c r="AT105" s="239" t="str">
        <f aca="false">IF(AND(N105&lt;&gt;"", N105&lt;&gt;"処遇改善加算Ⅳ",N105&lt;&gt;"処遇改善加算", AF105=""), "未入力", "入力済")</f>
        <v>入力済</v>
      </c>
      <c r="AU105" s="239" t="str">
        <f aca="false">IF(OR(ISNUMBER(SEARCH("処遇改善加算Ⅰ",N105)),ISNUMBER(SEARCH("処遇改善加算Ⅱ",N105))),"対象","")</f>
        <v/>
      </c>
      <c r="AV105" s="239" t="e">
        <f aca="false">IF(AND(AN105="加算対象",N105&lt;&gt;"処遇改善加算Ⅲ",N105&lt;&gt;"処遇改善加算Ⅳ", N105&lt;&gt;"", AU105&lt;&gt;"対象外"), 1,"")</f>
        <v>#N/A</v>
      </c>
      <c r="AW105" s="537" t="e">
        <f aca="false">IF(AND(AV105=1, OR(AG105=0,AG105=""),AN105="加算対象"),"AH列に色付け","")</f>
        <v>#N/A</v>
      </c>
      <c r="AX105" s="537" t="str">
        <f aca="false">IF(AND($AV105=1,$AW105="AH列に色付け",OR($AG105="",$AH105="")),"未入力",IF(AND($AV105=1,$AW105="",$AG105=""),"未入力","入力済"))</f>
        <v>入力済</v>
      </c>
      <c r="AY105" s="239" t="e">
        <f aca="false">IFERROR(VLOOKUP(K105,【参考】数式用!$AR$3:$AS$49, 2, FALSE), "")))</f>
        <v>#N/A</v>
      </c>
      <c r="AZ105" s="537" t="e">
        <f aca="false">IF(AND(AN105="加算対象",OR(N105="処遇改善加算Ⅰイ",N105="処遇改善加算Ⅰロ")),"AI列に色付け","")</f>
        <v>#N/A</v>
      </c>
      <c r="BA105" s="496" t="str">
        <f aca="false">IF(AND(OR(N105="処遇改善加算Ⅰイ",N105="処遇改善加算Ⅰロ"), AI105=""), "未入力","入力済")</f>
        <v>入力済</v>
      </c>
      <c r="BB105" s="239" t="e">
        <f aca="false">IFERROR(VLOOKUP(K105,【参考】数式用!$AX$3:$AY$56, 2, FALSE), "")))</f>
        <v>#N/A</v>
      </c>
      <c r="BC105" s="537" t="e">
        <f aca="false">IF(OR(COUNTIF(AE105:AH105,"*令和８年度特例要件を*")&gt;0,ISNUMBER(SEARCH("処遇改善加算Ⅰロ",N105)),ISNUMBER(SEARCH("処遇改善加算Ⅱロ",N105)),AN105="加算対象外"),"AJ列に色付け","")</f>
        <v>#N/A</v>
      </c>
      <c r="BD105" s="496" t="str">
        <f aca="false">IF(AND(COUNTIF(AE105:AH105,"*令和８年度特例要件を*")&gt;0,AJ105=""), "未入力","入力済")</f>
        <v>入力済</v>
      </c>
      <c r="BE105" s="496" t="e">
        <f aca="false">IF(AH105="*その他*","AJ列色消し",IF(OR(ISNUMBER(SEARCH("処遇改善加算Ⅰロ",N105)),ISNUMBER(SEARCH("処遇改善加算Ⅱロ",N105))),"",IF(AND(BC105="AJ列に色付け",AE105="○",AF105="○",AG105&gt;=1),"AJ列色消し","")))</f>
        <v>#N/A</v>
      </c>
      <c r="BF105" s="496" t="str">
        <f aca="false">IF(AND(N105="処遇改善加算",AE105="○"),"AJ列色消し","")</f>
        <v/>
      </c>
      <c r="BG105" s="496" t="e">
        <f aca="false">IF(OR(TRIM(BC105)="",BE105="AJ列色消し",BF105="AJ列色消し"),"","入力必要")</f>
        <v>#N/A</v>
      </c>
      <c r="BH105" s="496" t="e">
        <f aca="false">IF(AND(BE105="",BG105="入力必要"),IF(AJ105="","未入力","入力済"),"")</f>
        <v>#N/A</v>
      </c>
      <c r="BI105" s="496" t="str">
        <f aca="false">G105</f>
        <v/>
      </c>
      <c r="BM105" s="500" t="e">
        <f aca="false">VLOOKUP(K105,【参考】数式用!$A$2:$O$57,15,FALSE))</f>
        <v>#N/A</v>
      </c>
    </row>
    <row r="106" customFormat="false" ht="109.5" hidden="false" customHeight="true" outlineLevel="0" collapsed="false">
      <c r="A106" s="475" t="n">
        <v>95</v>
      </c>
      <c r="B106" s="476" t="str">
        <f aca="false">IF(基本情報入力シート!B134="","",基本情報入力シート!B134)</f>
        <v/>
      </c>
      <c r="C106" s="476"/>
      <c r="D106" s="476"/>
      <c r="E106" s="476"/>
      <c r="F106" s="476"/>
      <c r="G106" s="477" t="str">
        <f aca="false">IF(基本情報入力シート!L134="", "", 基本情報入力シート!L134)</f>
        <v/>
      </c>
      <c r="H106" s="477" t="str">
        <f aca="false">IF(基本情報入力シート!Q134="", "", 基本情報入力シート!Q134)</f>
        <v/>
      </c>
      <c r="I106" s="477" t="str">
        <f aca="false">IF(基本情報入力シート!V134="", "", 基本情報入力シート!V134)</f>
        <v/>
      </c>
      <c r="J106" s="477" t="str">
        <f aca="false">IF(基本情報入力シート!W134="", "", 基本情報入力シート!W134)</f>
        <v/>
      </c>
      <c r="K106" s="477" t="str">
        <f aca="false">IF(基本情報入力シート!Z134="", "", 基本情報入力シート!Z134)</f>
        <v/>
      </c>
      <c r="L106" s="478" t="str">
        <f aca="false">IF(基本情報入力シート!AF134=0, "",基本情報入力シート!AF134)</f>
        <v/>
      </c>
      <c r="M106" s="479" t="e">
        <f aca="false">IF(AND(基本情報入力シート!AG134="",基本情報入力シート!AG134=""), "", 基本情報入力シート!AG134)</f>
        <v>#N/A</v>
      </c>
      <c r="N106" s="480"/>
      <c r="O106" s="481" t="e">
        <f aca="false">IFERROR(VLOOKUP(K106,【参考】数式用!$A$2:$M$57,MATCH(N106,【参考】数式用!$G$3:$M$3,0)+6,0),"")))</f>
        <v>#N/A</v>
      </c>
      <c r="P106" s="482" t="s">
        <v>179</v>
      </c>
      <c r="Q106" s="483"/>
      <c r="R106" s="484" t="s">
        <v>180</v>
      </c>
      <c r="S106" s="483"/>
      <c r="T106" s="484" t="s">
        <v>268</v>
      </c>
      <c r="U106" s="483"/>
      <c r="V106" s="484" t="s">
        <v>180</v>
      </c>
      <c r="W106" s="483"/>
      <c r="X106" s="484" t="s">
        <v>181</v>
      </c>
      <c r="Y106" s="484" t="s">
        <v>269</v>
      </c>
      <c r="Z106" s="484" t="str">
        <f aca="false">IF(Q106&gt;=1,(U106*12+W106)-(Q106*12+S106)+1,"")</f>
        <v/>
      </c>
      <c r="AA106" s="485" t="s">
        <v>270</v>
      </c>
      <c r="AB106" s="486" t="str">
        <f aca="false">IFERROR(ROUNDDOWN(ROUND(L106*O106,0)*M106,0)*Z106,"")</f>
        <v/>
      </c>
      <c r="AC106" s="487" t="e">
        <f aca="false">IFERROR(ROUNDDOWN(ROUNDDOWN(ROUND(L106*VLOOKUP(K106,【参考】数式用!$A$2:$M$57,MATCH("処遇改善加算Ⅳ",【参考】数式用!$G$3:$M$3,0)+6,0),0)*M106,0)*Z106*0.5,0), "")),0),0),0))</f>
        <v>#N/A</v>
      </c>
      <c r="AD106" s="488"/>
      <c r="AE106" s="489"/>
      <c r="AF106" s="489"/>
      <c r="AG106" s="490"/>
      <c r="AH106" s="491"/>
      <c r="AI106" s="536"/>
      <c r="AJ106" s="492"/>
      <c r="AK106" s="493" t="e">
        <f aca="false">IF(AND(N106&lt;&gt;"", OR(U106&lt;&gt;9,W106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IF(AND(AN106="加算対象外",N106&lt;&gt;"",AE106="―",AJ106="―"),"このサービスについては、キャリアパス要件Ⅰ・Ⅱか令和８年度特例要件のどちらかの要件を満たしている必要があります",""))</f>
        <v>#N/A</v>
      </c>
      <c r="AL106" s="494" t="str">
        <f aca="false">IF(N106="","",IF(OR(AND(COUNTIF(AP106,"未入力")&gt;0,AD106=""),AND(COUNTBLANK(AP106)&gt;0,AE106=""),AND(COUNTIF(AN106:BD106,"AF列に色付け")&gt;0,AF106=""),AND(COUNTIF(AN106:BD106,"AG列に色付け")&gt;0,OR(AG106="",AG106=0)),AND(COUNTIF(AN106:BD106,"AH列に色付け")&gt;0,AH106=""),AND(COUNTIF(AN106:BD106,"AI列に色付け")&gt;0,AI106=""),AND(COUNTIF(AN106:BD106,"AJ列に色付け")&gt;0,AJ106="",NOT(OR(BE106="AJ列色消し",BF106="AJ列色消し")))),"！記入が必要な欄（オレンジ色のセル）に空欄があります。空欄を埋めてください。",""))</f>
        <v/>
      </c>
      <c r="AM106" s="495"/>
      <c r="AN106" s="537" t="e">
        <f aca="false">IFERROR(VLOOKUP(K106,【参考】数式用!$A$2:$N$57,14,FALSE),"")))</f>
        <v>#N/A</v>
      </c>
      <c r="AO106" s="537" t="str">
        <f aca="false">IF(AND(K106&lt;&gt;""),"N列に色付け","")</f>
        <v/>
      </c>
      <c r="AP106" s="538" t="e">
        <f aca="false">IF(AND(AC106&lt;&gt;0,AC106&lt;&gt;"",AN106="加算対象"),IF(AD106="○","入力済","未入力"),"")</f>
        <v>#N/A</v>
      </c>
      <c r="AQ106" s="538" t="str">
        <f aca="false">"キャリアパス要件Ⅰ・Ⅱ_"&amp;AN106</f>
        <v>キャリアパス要件Ⅰ・Ⅱ_</v>
      </c>
      <c r="AR106" s="239" t="str">
        <f aca="false">IF(AND(N106&lt;&gt;"", AE106=""), "未入力", "入力済")</f>
        <v>入力済</v>
      </c>
      <c r="AS106" s="537" t="e">
        <f aca="false">IF(AND(N106&lt;&gt;"", N106&lt;&gt;"処遇改善加算Ⅳ",AN106="加算対象"),"AF列に色付け","")</f>
        <v>#N/A</v>
      </c>
      <c r="AT106" s="239" t="str">
        <f aca="false">IF(AND(N106&lt;&gt;"", N106&lt;&gt;"処遇改善加算Ⅳ",N106&lt;&gt;"処遇改善加算", AF106=""), "未入力", "入力済")</f>
        <v>入力済</v>
      </c>
      <c r="AU106" s="239" t="str">
        <f aca="false">IF(OR(ISNUMBER(SEARCH("処遇改善加算Ⅰ",N106)),ISNUMBER(SEARCH("処遇改善加算Ⅱ",N106))),"対象","")</f>
        <v/>
      </c>
      <c r="AV106" s="239" t="e">
        <f aca="false">IF(AND(AN106="加算対象",N106&lt;&gt;"処遇改善加算Ⅲ",N106&lt;&gt;"処遇改善加算Ⅳ", N106&lt;&gt;"", AU106&lt;&gt;"対象外"), 1,"")</f>
        <v>#N/A</v>
      </c>
      <c r="AW106" s="537" t="e">
        <f aca="false">IF(AND(AV106=1, OR(AG106=0,AG106=""),AN106="加算対象"),"AH列に色付け","")</f>
        <v>#N/A</v>
      </c>
      <c r="AX106" s="537" t="str">
        <f aca="false">IF(AND($AV106=1,$AW106="AH列に色付け",OR($AG106="",$AH106="")),"未入力",IF(AND($AV106=1,$AW106="",$AG106=""),"未入力","入力済"))</f>
        <v>入力済</v>
      </c>
      <c r="AY106" s="239" t="e">
        <f aca="false">IFERROR(VLOOKUP(K106,【参考】数式用!$AR$3:$AS$49, 2, FALSE), "")))</f>
        <v>#N/A</v>
      </c>
      <c r="AZ106" s="537" t="e">
        <f aca="false">IF(AND(AN106="加算対象",OR(N106="処遇改善加算Ⅰイ",N106="処遇改善加算Ⅰロ")),"AI列に色付け","")</f>
        <v>#N/A</v>
      </c>
      <c r="BA106" s="496" t="str">
        <f aca="false">IF(AND(OR(N106="処遇改善加算Ⅰイ",N106="処遇改善加算Ⅰロ"), AI106=""), "未入力","入力済")</f>
        <v>入力済</v>
      </c>
      <c r="BB106" s="239" t="e">
        <f aca="false">IFERROR(VLOOKUP(K106,【参考】数式用!$AX$3:$AY$56, 2, FALSE), "")))</f>
        <v>#N/A</v>
      </c>
      <c r="BC106" s="537" t="e">
        <f aca="false">IF(OR(COUNTIF(AE106:AH106,"*令和８年度特例要件を*")&gt;0,ISNUMBER(SEARCH("処遇改善加算Ⅰロ",N106)),ISNUMBER(SEARCH("処遇改善加算Ⅱロ",N106)),AN106="加算対象外"),"AJ列に色付け","")</f>
        <v>#N/A</v>
      </c>
      <c r="BD106" s="496" t="str">
        <f aca="false">IF(AND(COUNTIF(AE106:AH106,"*令和８年度特例要件を*")&gt;0,AJ106=""), "未入力","入力済")</f>
        <v>入力済</v>
      </c>
      <c r="BE106" s="496" t="e">
        <f aca="false">IF(AH106="*その他*","AJ列色消し",IF(OR(ISNUMBER(SEARCH("処遇改善加算Ⅰロ",N106)),ISNUMBER(SEARCH("処遇改善加算Ⅱロ",N106))),"",IF(AND(BC106="AJ列に色付け",AE106="○",AF106="○",AG106&gt;=1),"AJ列色消し","")))</f>
        <v>#N/A</v>
      </c>
      <c r="BF106" s="496" t="str">
        <f aca="false">IF(AND(N106="処遇改善加算",AE106="○"),"AJ列色消し","")</f>
        <v/>
      </c>
      <c r="BG106" s="496" t="e">
        <f aca="false">IF(OR(TRIM(BC106)="",BE106="AJ列色消し",BF106="AJ列色消し"),"","入力必要")</f>
        <v>#N/A</v>
      </c>
      <c r="BH106" s="496" t="e">
        <f aca="false">IF(AND(BE106="",BG106="入力必要"),IF(AJ106="","未入力","入力済"),"")</f>
        <v>#N/A</v>
      </c>
      <c r="BI106" s="496" t="str">
        <f aca="false">G106</f>
        <v/>
      </c>
      <c r="BM106" s="500" t="e">
        <f aca="false">VLOOKUP(K106,【参考】数式用!$A$2:$O$57,15,FALSE))</f>
        <v>#N/A</v>
      </c>
    </row>
    <row r="107" customFormat="false" ht="109.5" hidden="false" customHeight="true" outlineLevel="0" collapsed="false">
      <c r="A107" s="475" t="n">
        <v>96</v>
      </c>
      <c r="B107" s="476" t="str">
        <f aca="false">IF(基本情報入力シート!B135="","",基本情報入力シート!B135)</f>
        <v/>
      </c>
      <c r="C107" s="476"/>
      <c r="D107" s="476"/>
      <c r="E107" s="476"/>
      <c r="F107" s="476"/>
      <c r="G107" s="477" t="str">
        <f aca="false">IF(基本情報入力シート!L135="", "", 基本情報入力シート!L135)</f>
        <v/>
      </c>
      <c r="H107" s="477" t="str">
        <f aca="false">IF(基本情報入力シート!Q135="", "", 基本情報入力シート!Q135)</f>
        <v/>
      </c>
      <c r="I107" s="477" t="str">
        <f aca="false">IF(基本情報入力シート!V135="", "", 基本情報入力シート!V135)</f>
        <v/>
      </c>
      <c r="J107" s="477" t="str">
        <f aca="false">IF(基本情報入力シート!W135="", "", 基本情報入力シート!W135)</f>
        <v/>
      </c>
      <c r="K107" s="477" t="str">
        <f aca="false">IF(基本情報入力シート!Z135="", "", 基本情報入力シート!Z135)</f>
        <v/>
      </c>
      <c r="L107" s="478" t="str">
        <f aca="false">IF(基本情報入力シート!AF135=0, "",基本情報入力シート!AF135)</f>
        <v/>
      </c>
      <c r="M107" s="479" t="e">
        <f aca="false">IF(AND(基本情報入力シート!AG135="",基本情報入力シート!AG135=""), "", 基本情報入力シート!AG135)</f>
        <v>#N/A</v>
      </c>
      <c r="N107" s="480"/>
      <c r="O107" s="481" t="e">
        <f aca="false">IFERROR(VLOOKUP(K107,【参考】数式用!$A$2:$M$57,MATCH(N107,【参考】数式用!$G$3:$M$3,0)+6,0),"")))</f>
        <v>#N/A</v>
      </c>
      <c r="P107" s="482" t="s">
        <v>179</v>
      </c>
      <c r="Q107" s="483"/>
      <c r="R107" s="484" t="s">
        <v>180</v>
      </c>
      <c r="S107" s="483"/>
      <c r="T107" s="484" t="s">
        <v>268</v>
      </c>
      <c r="U107" s="483"/>
      <c r="V107" s="484" t="s">
        <v>180</v>
      </c>
      <c r="W107" s="483"/>
      <c r="X107" s="484" t="s">
        <v>181</v>
      </c>
      <c r="Y107" s="484" t="s">
        <v>269</v>
      </c>
      <c r="Z107" s="484" t="str">
        <f aca="false">IF(Q107&gt;=1,(U107*12+W107)-(Q107*12+S107)+1,"")</f>
        <v/>
      </c>
      <c r="AA107" s="485" t="s">
        <v>270</v>
      </c>
      <c r="AB107" s="486" t="str">
        <f aca="false">IFERROR(ROUNDDOWN(ROUND(L107*O107,0)*M107,0)*Z107,"")</f>
        <v/>
      </c>
      <c r="AC107" s="487" t="e">
        <f aca="false">IFERROR(ROUNDDOWN(ROUNDDOWN(ROUND(L107*VLOOKUP(K107,【参考】数式用!$A$2:$M$57,MATCH("処遇改善加算Ⅳ",【参考】数式用!$G$3:$M$3,0)+6,0),0)*M107,0)*Z107*0.5,0), "")),0),0),0))</f>
        <v>#N/A</v>
      </c>
      <c r="AD107" s="488"/>
      <c r="AE107" s="489"/>
      <c r="AF107" s="489"/>
      <c r="AG107" s="490"/>
      <c r="AH107" s="491"/>
      <c r="AI107" s="536"/>
      <c r="AJ107" s="492"/>
      <c r="AK107" s="493" t="e">
        <f aca="false">IF(AND(N107&lt;&gt;"", OR(U107&lt;&gt;9,W107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IF(AND(AN107="加算対象外",N107&lt;&gt;"",AE107="―",AJ107="―"),"このサービスについては、キャリアパス要件Ⅰ・Ⅱか令和８年度特例要件のどちらかの要件を満たしている必要があります",""))</f>
        <v>#N/A</v>
      </c>
      <c r="AL107" s="494" t="str">
        <f aca="false">IF(N107="","",IF(OR(AND(COUNTIF(AP107,"未入力")&gt;0,AD107=""),AND(COUNTBLANK(AP107)&gt;0,AE107=""),AND(COUNTIF(AN107:BD107,"AF列に色付け")&gt;0,AF107=""),AND(COUNTIF(AN107:BD107,"AG列に色付け")&gt;0,OR(AG107="",AG107=0)),AND(COUNTIF(AN107:BD107,"AH列に色付け")&gt;0,AH107=""),AND(COUNTIF(AN107:BD107,"AI列に色付け")&gt;0,AI107=""),AND(COUNTIF(AN107:BD107,"AJ列に色付け")&gt;0,AJ107="",NOT(OR(BE107="AJ列色消し",BF107="AJ列色消し")))),"！記入が必要な欄（オレンジ色のセル）に空欄があります。空欄を埋めてください。",""))</f>
        <v/>
      </c>
      <c r="AM107" s="495"/>
      <c r="AN107" s="537" t="e">
        <f aca="false">IFERROR(VLOOKUP(K107,【参考】数式用!$A$2:$N$57,14,FALSE),"")))</f>
        <v>#N/A</v>
      </c>
      <c r="AO107" s="537" t="str">
        <f aca="false">IF(AND(K107&lt;&gt;""),"N列に色付け","")</f>
        <v/>
      </c>
      <c r="AP107" s="538" t="e">
        <f aca="false">IF(AND(AC107&lt;&gt;0,AC107&lt;&gt;"",AN107="加算対象"),IF(AD107="○","入力済","未入力"),"")</f>
        <v>#N/A</v>
      </c>
      <c r="AQ107" s="538" t="str">
        <f aca="false">"キャリアパス要件Ⅰ・Ⅱ_"&amp;AN107</f>
        <v>キャリアパス要件Ⅰ・Ⅱ_</v>
      </c>
      <c r="AR107" s="239" t="str">
        <f aca="false">IF(AND(N107&lt;&gt;"", AE107=""), "未入力", "入力済")</f>
        <v>入力済</v>
      </c>
      <c r="AS107" s="537" t="e">
        <f aca="false">IF(AND(N107&lt;&gt;"", N107&lt;&gt;"処遇改善加算Ⅳ",AN107="加算対象"),"AF列に色付け","")</f>
        <v>#N/A</v>
      </c>
      <c r="AT107" s="239" t="str">
        <f aca="false">IF(AND(N107&lt;&gt;"", N107&lt;&gt;"処遇改善加算Ⅳ",N107&lt;&gt;"処遇改善加算", AF107=""), "未入力", "入力済")</f>
        <v>入力済</v>
      </c>
      <c r="AU107" s="239" t="str">
        <f aca="false">IF(OR(ISNUMBER(SEARCH("処遇改善加算Ⅰ",N107)),ISNUMBER(SEARCH("処遇改善加算Ⅱ",N107))),"対象","")</f>
        <v/>
      </c>
      <c r="AV107" s="239" t="e">
        <f aca="false">IF(AND(AN107="加算対象",N107&lt;&gt;"処遇改善加算Ⅲ",N107&lt;&gt;"処遇改善加算Ⅳ", N107&lt;&gt;"", AU107&lt;&gt;"対象外"), 1,"")</f>
        <v>#N/A</v>
      </c>
      <c r="AW107" s="537" t="e">
        <f aca="false">IF(AND(AV107=1, OR(AG107=0,AG107=""),AN107="加算対象"),"AH列に色付け","")</f>
        <v>#N/A</v>
      </c>
      <c r="AX107" s="537" t="str">
        <f aca="false">IF(AND($AV107=1,$AW107="AH列に色付け",OR($AG107="",$AH107="")),"未入力",IF(AND($AV107=1,$AW107="",$AG107=""),"未入力","入力済"))</f>
        <v>入力済</v>
      </c>
      <c r="AY107" s="239" t="e">
        <f aca="false">IFERROR(VLOOKUP(K107,【参考】数式用!$AR$3:$AS$49, 2, FALSE), "")))</f>
        <v>#N/A</v>
      </c>
      <c r="AZ107" s="537" t="e">
        <f aca="false">IF(AND(AN107="加算対象",OR(N107="処遇改善加算Ⅰイ",N107="処遇改善加算Ⅰロ")),"AI列に色付け","")</f>
        <v>#N/A</v>
      </c>
      <c r="BA107" s="496" t="str">
        <f aca="false">IF(AND(OR(N107="処遇改善加算Ⅰイ",N107="処遇改善加算Ⅰロ"), AI107=""), "未入力","入力済")</f>
        <v>入力済</v>
      </c>
      <c r="BB107" s="239" t="e">
        <f aca="false">IFERROR(VLOOKUP(K107,【参考】数式用!$AX$3:$AY$56, 2, FALSE), "")))</f>
        <v>#N/A</v>
      </c>
      <c r="BC107" s="537" t="e">
        <f aca="false">IF(OR(COUNTIF(AE107:AH107,"*令和８年度特例要件を*")&gt;0,ISNUMBER(SEARCH("処遇改善加算Ⅰロ",N107)),ISNUMBER(SEARCH("処遇改善加算Ⅱロ",N107)),AN107="加算対象外"),"AJ列に色付け","")</f>
        <v>#N/A</v>
      </c>
      <c r="BD107" s="496" t="str">
        <f aca="false">IF(AND(COUNTIF(AE107:AH107,"*令和８年度特例要件を*")&gt;0,AJ107=""), "未入力","入力済")</f>
        <v>入力済</v>
      </c>
      <c r="BE107" s="496" t="e">
        <f aca="false">IF(AH107="*その他*","AJ列色消し",IF(OR(ISNUMBER(SEARCH("処遇改善加算Ⅰロ",N107)),ISNUMBER(SEARCH("処遇改善加算Ⅱロ",N107))),"",IF(AND(BC107="AJ列に色付け",AE107="○",AF107="○",AG107&gt;=1),"AJ列色消し","")))</f>
        <v>#N/A</v>
      </c>
      <c r="BF107" s="496" t="str">
        <f aca="false">IF(AND(N107="処遇改善加算",AE107="○"),"AJ列色消し","")</f>
        <v/>
      </c>
      <c r="BG107" s="496" t="e">
        <f aca="false">IF(OR(TRIM(BC107)="",BE107="AJ列色消し",BF107="AJ列色消し"),"","入力必要")</f>
        <v>#N/A</v>
      </c>
      <c r="BH107" s="496" t="e">
        <f aca="false">IF(AND(BE107="",BG107="入力必要"),IF(AJ107="","未入力","入力済"),"")</f>
        <v>#N/A</v>
      </c>
      <c r="BI107" s="496" t="str">
        <f aca="false">G107</f>
        <v/>
      </c>
      <c r="BM107" s="500" t="e">
        <f aca="false">VLOOKUP(K107,【参考】数式用!$A$2:$O$57,15,FALSE))</f>
        <v>#N/A</v>
      </c>
    </row>
    <row r="108" customFormat="false" ht="109.5" hidden="false" customHeight="true" outlineLevel="0" collapsed="false">
      <c r="A108" s="475" t="n">
        <v>97</v>
      </c>
      <c r="B108" s="476" t="str">
        <f aca="false">IF(基本情報入力シート!B136="","",基本情報入力シート!B136)</f>
        <v/>
      </c>
      <c r="C108" s="476"/>
      <c r="D108" s="476"/>
      <c r="E108" s="476"/>
      <c r="F108" s="476"/>
      <c r="G108" s="477" t="str">
        <f aca="false">IF(基本情報入力シート!L136="", "", 基本情報入力シート!L136)</f>
        <v/>
      </c>
      <c r="H108" s="477" t="str">
        <f aca="false">IF(基本情報入力シート!Q136="", "", 基本情報入力シート!Q136)</f>
        <v/>
      </c>
      <c r="I108" s="477" t="str">
        <f aca="false">IF(基本情報入力シート!V136="", "", 基本情報入力シート!V136)</f>
        <v/>
      </c>
      <c r="J108" s="477" t="str">
        <f aca="false">IF(基本情報入力シート!W136="", "", 基本情報入力シート!W136)</f>
        <v/>
      </c>
      <c r="K108" s="477" t="str">
        <f aca="false">IF(基本情報入力シート!Z136="", "", 基本情報入力シート!Z136)</f>
        <v/>
      </c>
      <c r="L108" s="478" t="str">
        <f aca="false">IF(基本情報入力シート!AF136=0, "",基本情報入力シート!AF136)</f>
        <v/>
      </c>
      <c r="M108" s="479" t="e">
        <f aca="false">IF(AND(基本情報入力シート!AG136="",基本情報入力シート!AG136=""), "", 基本情報入力シート!AG136)</f>
        <v>#N/A</v>
      </c>
      <c r="N108" s="480"/>
      <c r="O108" s="481" t="e">
        <f aca="false">IFERROR(VLOOKUP(K108,【参考】数式用!$A$2:$M$57,MATCH(N108,【参考】数式用!$G$3:$M$3,0)+6,0),"")))</f>
        <v>#N/A</v>
      </c>
      <c r="P108" s="482" t="s">
        <v>179</v>
      </c>
      <c r="Q108" s="483"/>
      <c r="R108" s="484" t="s">
        <v>180</v>
      </c>
      <c r="S108" s="483"/>
      <c r="T108" s="484" t="s">
        <v>268</v>
      </c>
      <c r="U108" s="483"/>
      <c r="V108" s="484" t="s">
        <v>180</v>
      </c>
      <c r="W108" s="483"/>
      <c r="X108" s="484" t="s">
        <v>181</v>
      </c>
      <c r="Y108" s="484" t="s">
        <v>269</v>
      </c>
      <c r="Z108" s="484" t="str">
        <f aca="false">IF(Q108&gt;=1,(U108*12+W108)-(Q108*12+S108)+1,"")</f>
        <v/>
      </c>
      <c r="AA108" s="485" t="s">
        <v>270</v>
      </c>
      <c r="AB108" s="486" t="str">
        <f aca="false">IFERROR(ROUNDDOWN(ROUND(L108*O108,0)*M108,0)*Z108,"")</f>
        <v/>
      </c>
      <c r="AC108" s="487" t="e">
        <f aca="false">IFERROR(ROUNDDOWN(ROUNDDOWN(ROUND(L108*VLOOKUP(K108,【参考】数式用!$A$2:$M$57,MATCH("処遇改善加算Ⅳ",【参考】数式用!$G$3:$M$3,0)+6,0),0)*M108,0)*Z108*0.5,0), "")),0),0),0))</f>
        <v>#N/A</v>
      </c>
      <c r="AD108" s="488"/>
      <c r="AE108" s="489"/>
      <c r="AF108" s="489"/>
      <c r="AG108" s="490"/>
      <c r="AH108" s="491"/>
      <c r="AI108" s="536"/>
      <c r="AJ108" s="492"/>
      <c r="AK108" s="493" t="e">
        <f aca="false">IF(AND(N108&lt;&gt;"", OR(U108&lt;&gt;9,W108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IF(AND(AN108="加算対象外",N108&lt;&gt;"",AE108="―",AJ108="―"),"このサービスについては、キャリアパス要件Ⅰ・Ⅱか令和８年度特例要件のどちらかの要件を満たしている必要があります",""))</f>
        <v>#N/A</v>
      </c>
      <c r="AL108" s="494" t="str">
        <f aca="false">IF(N108="","",IF(OR(AND(COUNTIF(AP108,"未入力")&gt;0,AD108=""),AND(COUNTBLANK(AP108)&gt;0,AE108=""),AND(COUNTIF(AN108:BD108,"AF列に色付け")&gt;0,AF108=""),AND(COUNTIF(AN108:BD108,"AG列に色付け")&gt;0,OR(AG108="",AG108=0)),AND(COUNTIF(AN108:BD108,"AH列に色付け")&gt;0,AH108=""),AND(COUNTIF(AN108:BD108,"AI列に色付け")&gt;0,AI108=""),AND(COUNTIF(AN108:BD108,"AJ列に色付け")&gt;0,AJ108="",NOT(OR(BE108="AJ列色消し",BF108="AJ列色消し")))),"！記入が必要な欄（オレンジ色のセル）に空欄があります。空欄を埋めてください。",""))</f>
        <v/>
      </c>
      <c r="AM108" s="495"/>
      <c r="AN108" s="537" t="e">
        <f aca="false">IFERROR(VLOOKUP(K108,【参考】数式用!$A$2:$N$57,14,FALSE),"")))</f>
        <v>#N/A</v>
      </c>
      <c r="AO108" s="537" t="str">
        <f aca="false">IF(AND(K108&lt;&gt;""),"N列に色付け","")</f>
        <v/>
      </c>
      <c r="AP108" s="538" t="e">
        <f aca="false">IF(AND(AC108&lt;&gt;0,AC108&lt;&gt;"",AN108="加算対象"),IF(AD108="○","入力済","未入力"),"")</f>
        <v>#N/A</v>
      </c>
      <c r="AQ108" s="538" t="str">
        <f aca="false">"キャリアパス要件Ⅰ・Ⅱ_"&amp;AN108</f>
        <v>キャリアパス要件Ⅰ・Ⅱ_</v>
      </c>
      <c r="AR108" s="239" t="str">
        <f aca="false">IF(AND(N108&lt;&gt;"", AE108=""), "未入力", "入力済")</f>
        <v>入力済</v>
      </c>
      <c r="AS108" s="537" t="e">
        <f aca="false">IF(AND(N108&lt;&gt;"", N108&lt;&gt;"処遇改善加算Ⅳ",AN108="加算対象"),"AF列に色付け","")</f>
        <v>#N/A</v>
      </c>
      <c r="AT108" s="239" t="str">
        <f aca="false">IF(AND(N108&lt;&gt;"", N108&lt;&gt;"処遇改善加算Ⅳ",N108&lt;&gt;"処遇改善加算", AF108=""), "未入力", "入力済")</f>
        <v>入力済</v>
      </c>
      <c r="AU108" s="239" t="str">
        <f aca="false">IF(OR(ISNUMBER(SEARCH("処遇改善加算Ⅰ",N108)),ISNUMBER(SEARCH("処遇改善加算Ⅱ",N108))),"対象","")</f>
        <v/>
      </c>
      <c r="AV108" s="239" t="e">
        <f aca="false">IF(AND(AN108="加算対象",N108&lt;&gt;"処遇改善加算Ⅲ",N108&lt;&gt;"処遇改善加算Ⅳ", N108&lt;&gt;"", AU108&lt;&gt;"対象外"), 1,"")</f>
        <v>#N/A</v>
      </c>
      <c r="AW108" s="537" t="e">
        <f aca="false">IF(AND(AV108=1, OR(AG108=0,AG108=""),AN108="加算対象"),"AH列に色付け","")</f>
        <v>#N/A</v>
      </c>
      <c r="AX108" s="537" t="str">
        <f aca="false">IF(AND($AV108=1,$AW108="AH列に色付け",OR($AG108="",$AH108="")),"未入力",IF(AND($AV108=1,$AW108="",$AG108=""),"未入力","入力済"))</f>
        <v>入力済</v>
      </c>
      <c r="AY108" s="239" t="e">
        <f aca="false">IFERROR(VLOOKUP(K108,【参考】数式用!$AR$3:$AS$49, 2, FALSE), "")))</f>
        <v>#N/A</v>
      </c>
      <c r="AZ108" s="537" t="e">
        <f aca="false">IF(AND(AN108="加算対象",OR(N108="処遇改善加算Ⅰイ",N108="処遇改善加算Ⅰロ")),"AI列に色付け","")</f>
        <v>#N/A</v>
      </c>
      <c r="BA108" s="496" t="str">
        <f aca="false">IF(AND(OR(N108="処遇改善加算Ⅰイ",N108="処遇改善加算Ⅰロ"), AI108=""), "未入力","入力済")</f>
        <v>入力済</v>
      </c>
      <c r="BB108" s="239" t="e">
        <f aca="false">IFERROR(VLOOKUP(K108,【参考】数式用!$AX$3:$AY$56, 2, FALSE), "")))</f>
        <v>#N/A</v>
      </c>
      <c r="BC108" s="537" t="e">
        <f aca="false">IF(OR(COUNTIF(AE108:AH108,"*令和８年度特例要件を*")&gt;0,ISNUMBER(SEARCH("処遇改善加算Ⅰロ",N108)),ISNUMBER(SEARCH("処遇改善加算Ⅱロ",N108)),AN108="加算対象外"),"AJ列に色付け","")</f>
        <v>#N/A</v>
      </c>
      <c r="BD108" s="496" t="str">
        <f aca="false">IF(AND(COUNTIF(AE108:AH108,"*令和８年度特例要件を*")&gt;0,AJ108=""), "未入力","入力済")</f>
        <v>入力済</v>
      </c>
      <c r="BE108" s="496" t="e">
        <f aca="false">IF(AH108="*その他*","AJ列色消し",IF(OR(ISNUMBER(SEARCH("処遇改善加算Ⅰロ",N108)),ISNUMBER(SEARCH("処遇改善加算Ⅱロ",N108))),"",IF(AND(BC108="AJ列に色付け",AE108="○",AF108="○",AG108&gt;=1),"AJ列色消し","")))</f>
        <v>#N/A</v>
      </c>
      <c r="BF108" s="496" t="str">
        <f aca="false">IF(AND(N108="処遇改善加算",AE108="○"),"AJ列色消し","")</f>
        <v/>
      </c>
      <c r="BG108" s="496" t="e">
        <f aca="false">IF(OR(TRIM(BC108)="",BE108="AJ列色消し",BF108="AJ列色消し"),"","入力必要")</f>
        <v>#N/A</v>
      </c>
      <c r="BH108" s="496" t="e">
        <f aca="false">IF(AND(BE108="",BG108="入力必要"),IF(AJ108="","未入力","入力済"),"")</f>
        <v>#N/A</v>
      </c>
      <c r="BI108" s="496" t="str">
        <f aca="false">G108</f>
        <v/>
      </c>
      <c r="BM108" s="500" t="e">
        <f aca="false">VLOOKUP(K108,【参考】数式用!$A$2:$O$57,15,FALSE))</f>
        <v>#N/A</v>
      </c>
    </row>
    <row r="109" customFormat="false" ht="109.5" hidden="false" customHeight="true" outlineLevel="0" collapsed="false">
      <c r="A109" s="475" t="n">
        <v>98</v>
      </c>
      <c r="B109" s="476" t="str">
        <f aca="false">IF(基本情報入力シート!B137="","",基本情報入力シート!B137)</f>
        <v/>
      </c>
      <c r="C109" s="476"/>
      <c r="D109" s="476"/>
      <c r="E109" s="476"/>
      <c r="F109" s="476"/>
      <c r="G109" s="477" t="str">
        <f aca="false">IF(基本情報入力シート!L137="", "", 基本情報入力シート!L137)</f>
        <v/>
      </c>
      <c r="H109" s="477" t="str">
        <f aca="false">IF(基本情報入力シート!Q137="", "", 基本情報入力シート!Q137)</f>
        <v/>
      </c>
      <c r="I109" s="477" t="str">
        <f aca="false">IF(基本情報入力シート!V137="", "", 基本情報入力シート!V137)</f>
        <v/>
      </c>
      <c r="J109" s="477" t="str">
        <f aca="false">IF(基本情報入力シート!W137="", "", 基本情報入力シート!W137)</f>
        <v/>
      </c>
      <c r="K109" s="477" t="str">
        <f aca="false">IF(基本情報入力シート!Z137="", "", 基本情報入力シート!Z137)</f>
        <v/>
      </c>
      <c r="L109" s="478" t="str">
        <f aca="false">IF(基本情報入力シート!AF137=0, "",基本情報入力シート!AF137)</f>
        <v/>
      </c>
      <c r="M109" s="479" t="e">
        <f aca="false">IF(AND(基本情報入力シート!AG137="",基本情報入力シート!AG137=""), "", 基本情報入力シート!AG137)</f>
        <v>#N/A</v>
      </c>
      <c r="N109" s="480"/>
      <c r="O109" s="481" t="e">
        <f aca="false">IFERROR(VLOOKUP(K109,【参考】数式用!$A$2:$M$57,MATCH(N109,【参考】数式用!$G$3:$M$3,0)+6,0),"")))</f>
        <v>#N/A</v>
      </c>
      <c r="P109" s="482" t="s">
        <v>179</v>
      </c>
      <c r="Q109" s="483"/>
      <c r="R109" s="484" t="s">
        <v>180</v>
      </c>
      <c r="S109" s="483"/>
      <c r="T109" s="484" t="s">
        <v>268</v>
      </c>
      <c r="U109" s="483"/>
      <c r="V109" s="484" t="s">
        <v>180</v>
      </c>
      <c r="W109" s="483"/>
      <c r="X109" s="484" t="s">
        <v>181</v>
      </c>
      <c r="Y109" s="484" t="s">
        <v>269</v>
      </c>
      <c r="Z109" s="484" t="str">
        <f aca="false">IF(Q109&gt;=1,(U109*12+W109)-(Q109*12+S109)+1,"")</f>
        <v/>
      </c>
      <c r="AA109" s="485" t="s">
        <v>270</v>
      </c>
      <c r="AB109" s="486" t="str">
        <f aca="false">IFERROR(ROUNDDOWN(ROUND(L109*O109,0)*M109,0)*Z109,"")</f>
        <v/>
      </c>
      <c r="AC109" s="487" t="e">
        <f aca="false">IFERROR(ROUNDDOWN(ROUNDDOWN(ROUND(L109*VLOOKUP(K109,【参考】数式用!$A$2:$M$57,MATCH("処遇改善加算Ⅳ",【参考】数式用!$G$3:$M$3,0)+6,0),0)*M109,0)*Z109*0.5,0), "")),0),0),0))</f>
        <v>#N/A</v>
      </c>
      <c r="AD109" s="488"/>
      <c r="AE109" s="489"/>
      <c r="AF109" s="489"/>
      <c r="AG109" s="490"/>
      <c r="AH109" s="491"/>
      <c r="AI109" s="536"/>
      <c r="AJ109" s="492"/>
      <c r="AK109" s="493" t="e">
        <f aca="false">IF(AND(N109&lt;&gt;"", OR(U109&lt;&gt;9,W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IF(AND(AN109="加算対象外",N109&lt;&gt;"",AE109="―",AJ109="―"),"このサービスについては、キャリアパス要件Ⅰ・Ⅱか令和８年度特例要件のどちらかの要件を満たしている必要があります",""))</f>
        <v>#N/A</v>
      </c>
      <c r="AL109" s="494" t="str">
        <f aca="false">IF(N109="","",IF(OR(AND(COUNTIF(AP109,"未入力")&gt;0,AD109=""),AND(COUNTBLANK(AP109)&gt;0,AE109=""),AND(COUNTIF(AN109:BD109,"AF列に色付け")&gt;0,AF109=""),AND(COUNTIF(AN109:BD109,"AG列に色付け")&gt;0,OR(AG109="",AG109=0)),AND(COUNTIF(AN109:BD109,"AH列に色付け")&gt;0,AH109=""),AND(COUNTIF(AN109:BD109,"AI列に色付け")&gt;0,AI109=""),AND(COUNTIF(AN109:BD109,"AJ列に色付け")&gt;0,AJ109="",NOT(OR(BE109="AJ列色消し",BF109="AJ列色消し")))),"！記入が必要な欄（オレンジ色のセル）に空欄があります。空欄を埋めてください。",""))</f>
        <v/>
      </c>
      <c r="AM109" s="495"/>
      <c r="AN109" s="537" t="e">
        <f aca="false">IFERROR(VLOOKUP(K109,【参考】数式用!$A$2:$N$57,14,FALSE),"")))</f>
        <v>#N/A</v>
      </c>
      <c r="AO109" s="537" t="str">
        <f aca="false">IF(AND(K109&lt;&gt;""),"N列に色付け","")</f>
        <v/>
      </c>
      <c r="AP109" s="538" t="e">
        <f aca="false">IF(AND(AC109&lt;&gt;0,AC109&lt;&gt;"",AN109="加算対象"),IF(AD109="○","入力済","未入力"),"")</f>
        <v>#N/A</v>
      </c>
      <c r="AQ109" s="538" t="str">
        <f aca="false">"キャリアパス要件Ⅰ・Ⅱ_"&amp;AN109</f>
        <v>キャリアパス要件Ⅰ・Ⅱ_</v>
      </c>
      <c r="AR109" s="239" t="str">
        <f aca="false">IF(AND(N109&lt;&gt;"", AE109=""), "未入力", "入力済")</f>
        <v>入力済</v>
      </c>
      <c r="AS109" s="537" t="e">
        <f aca="false">IF(AND(N109&lt;&gt;"", N109&lt;&gt;"処遇改善加算Ⅳ",AN109="加算対象"),"AF列に色付け","")</f>
        <v>#N/A</v>
      </c>
      <c r="AT109" s="239" t="str">
        <f aca="false">IF(AND(N109&lt;&gt;"", N109&lt;&gt;"処遇改善加算Ⅳ",N109&lt;&gt;"処遇改善加算", AF109=""), "未入力", "入力済")</f>
        <v>入力済</v>
      </c>
      <c r="AU109" s="239" t="str">
        <f aca="false">IF(OR(ISNUMBER(SEARCH("処遇改善加算Ⅰ",N109)),ISNUMBER(SEARCH("処遇改善加算Ⅱ",N109))),"対象","")</f>
        <v/>
      </c>
      <c r="AV109" s="239" t="e">
        <f aca="false">IF(AND(AN109="加算対象",N109&lt;&gt;"処遇改善加算Ⅲ",N109&lt;&gt;"処遇改善加算Ⅳ", N109&lt;&gt;"", AU109&lt;&gt;"対象外"), 1,"")</f>
        <v>#N/A</v>
      </c>
      <c r="AW109" s="537" t="e">
        <f aca="false">IF(AND(AV109=1, OR(AG109=0,AG109=""),AN109="加算対象"),"AH列に色付け","")</f>
        <v>#N/A</v>
      </c>
      <c r="AX109" s="537" t="str">
        <f aca="false">IF(AND($AV109=1,$AW109="AH列に色付け",OR($AG109="",$AH109="")),"未入力",IF(AND($AV109=1,$AW109="",$AG109=""),"未入力","入力済"))</f>
        <v>入力済</v>
      </c>
      <c r="AY109" s="239" t="e">
        <f aca="false">IFERROR(VLOOKUP(K109,【参考】数式用!$AR$3:$AS$49, 2, FALSE), "")))</f>
        <v>#N/A</v>
      </c>
      <c r="AZ109" s="537" t="e">
        <f aca="false">IF(AND(AN109="加算対象",OR(N109="処遇改善加算Ⅰイ",N109="処遇改善加算Ⅰロ")),"AI列に色付け","")</f>
        <v>#N/A</v>
      </c>
      <c r="BA109" s="496" t="str">
        <f aca="false">IF(AND(OR(N109="処遇改善加算Ⅰイ",N109="処遇改善加算Ⅰロ"), AI109=""), "未入力","入力済")</f>
        <v>入力済</v>
      </c>
      <c r="BB109" s="239" t="e">
        <f aca="false">IFERROR(VLOOKUP(K109,【参考】数式用!$AX$3:$AY$56, 2, FALSE), "")))</f>
        <v>#N/A</v>
      </c>
      <c r="BC109" s="537" t="e">
        <f aca="false">IF(OR(COUNTIF(AE109:AH109,"*令和８年度特例要件を*")&gt;0,ISNUMBER(SEARCH("処遇改善加算Ⅰロ",N109)),ISNUMBER(SEARCH("処遇改善加算Ⅱロ",N109)),AN109="加算対象外"),"AJ列に色付け","")</f>
        <v>#N/A</v>
      </c>
      <c r="BD109" s="496" t="str">
        <f aca="false">IF(AND(COUNTIF(AE109:AH109,"*令和８年度特例要件を*")&gt;0,AJ109=""), "未入力","入力済")</f>
        <v>入力済</v>
      </c>
      <c r="BE109" s="496" t="e">
        <f aca="false">IF(AH109="*その他*","AJ列色消し",IF(OR(ISNUMBER(SEARCH("処遇改善加算Ⅰロ",N109)),ISNUMBER(SEARCH("処遇改善加算Ⅱロ",N109))),"",IF(AND(BC109="AJ列に色付け",AE109="○",AF109="○",AG109&gt;=1),"AJ列色消し","")))</f>
        <v>#N/A</v>
      </c>
      <c r="BF109" s="496" t="str">
        <f aca="false">IF(AND(N109="処遇改善加算",AE109="○"),"AJ列色消し","")</f>
        <v/>
      </c>
      <c r="BG109" s="496" t="e">
        <f aca="false">IF(OR(TRIM(BC109)="",BE109="AJ列色消し",BF109="AJ列色消し"),"","入力必要")</f>
        <v>#N/A</v>
      </c>
      <c r="BH109" s="496" t="e">
        <f aca="false">IF(AND(BE109="",BG109="入力必要"),IF(AJ109="","未入力","入力済"),"")</f>
        <v>#N/A</v>
      </c>
      <c r="BI109" s="496" t="str">
        <f aca="false">G109</f>
        <v/>
      </c>
      <c r="BM109" s="500" t="e">
        <f aca="false">VLOOKUP(K109,【参考】数式用!$A$2:$O$57,15,FALSE))</f>
        <v>#N/A</v>
      </c>
    </row>
    <row r="110" customFormat="false" ht="109.5" hidden="false" customHeight="true" outlineLevel="0" collapsed="false">
      <c r="A110" s="475" t="n">
        <v>99</v>
      </c>
      <c r="B110" s="476" t="str">
        <f aca="false">IF(基本情報入力シート!B138="","",基本情報入力シート!B138)</f>
        <v/>
      </c>
      <c r="C110" s="476"/>
      <c r="D110" s="476"/>
      <c r="E110" s="476"/>
      <c r="F110" s="476"/>
      <c r="G110" s="477" t="str">
        <f aca="false">IF(基本情報入力シート!L138="", "", 基本情報入力シート!L138)</f>
        <v/>
      </c>
      <c r="H110" s="477" t="str">
        <f aca="false">IF(基本情報入力シート!Q138="", "", 基本情報入力シート!Q138)</f>
        <v/>
      </c>
      <c r="I110" s="477" t="str">
        <f aca="false">IF(基本情報入力シート!V138="", "", 基本情報入力シート!V138)</f>
        <v/>
      </c>
      <c r="J110" s="477" t="str">
        <f aca="false">IF(基本情報入力シート!W138="", "", 基本情報入力シート!W138)</f>
        <v/>
      </c>
      <c r="K110" s="477" t="str">
        <f aca="false">IF(基本情報入力シート!Z138="", "", 基本情報入力シート!Z138)</f>
        <v/>
      </c>
      <c r="L110" s="478" t="str">
        <f aca="false">IF(基本情報入力シート!AF138=0, "",基本情報入力シート!AF138)</f>
        <v/>
      </c>
      <c r="M110" s="479" t="e">
        <f aca="false">IF(AND(基本情報入力シート!AG138="",基本情報入力シート!AG138=""), "", 基本情報入力シート!AG138)</f>
        <v>#N/A</v>
      </c>
      <c r="N110" s="480"/>
      <c r="O110" s="481" t="e">
        <f aca="false">IFERROR(VLOOKUP(K110,【参考】数式用!$A$2:$M$57,MATCH(N110,【参考】数式用!$G$3:$M$3,0)+6,0),"")))</f>
        <v>#N/A</v>
      </c>
      <c r="P110" s="482" t="s">
        <v>179</v>
      </c>
      <c r="Q110" s="483"/>
      <c r="R110" s="484" t="s">
        <v>180</v>
      </c>
      <c r="S110" s="483"/>
      <c r="T110" s="484" t="s">
        <v>268</v>
      </c>
      <c r="U110" s="483"/>
      <c r="V110" s="484" t="s">
        <v>180</v>
      </c>
      <c r="W110" s="483"/>
      <c r="X110" s="484" t="s">
        <v>181</v>
      </c>
      <c r="Y110" s="484" t="s">
        <v>269</v>
      </c>
      <c r="Z110" s="484" t="str">
        <f aca="false">IF(Q110&gt;=1,(U110*12+W110)-(Q110*12+S110)+1,"")</f>
        <v/>
      </c>
      <c r="AA110" s="485" t="s">
        <v>270</v>
      </c>
      <c r="AB110" s="486" t="str">
        <f aca="false">IFERROR(ROUNDDOWN(ROUND(L110*O110,0)*M110,0)*Z110,"")</f>
        <v/>
      </c>
      <c r="AC110" s="487" t="e">
        <f aca="false">IFERROR(ROUNDDOWN(ROUNDDOWN(ROUND(L110*VLOOKUP(K110,【参考】数式用!$A$2:$M$57,MATCH("処遇改善加算Ⅳ",【参考】数式用!$G$3:$M$3,0)+6,0),0)*M110,0)*Z110*0.5,0), "")),0),0),0))</f>
        <v>#N/A</v>
      </c>
      <c r="AD110" s="488"/>
      <c r="AE110" s="489"/>
      <c r="AF110" s="489"/>
      <c r="AG110" s="490"/>
      <c r="AH110" s="491"/>
      <c r="AI110" s="536"/>
      <c r="AJ110" s="492"/>
      <c r="AK110" s="493" t="e">
        <f aca="false">IF(AND(N110&lt;&gt;"", OR(U110&lt;&gt;9,W110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IF(AND(AN110="加算対象外",N110&lt;&gt;"",AE110="―",AJ110="―"),"このサービスについては、キャリアパス要件Ⅰ・Ⅱか令和８年度特例要件のどちらかの要件を満たしている必要があります",""))</f>
        <v>#N/A</v>
      </c>
      <c r="AL110" s="494" t="str">
        <f aca="false">IF(N110="","",IF(OR(AND(COUNTIF(AP110,"未入力")&gt;0,AD110=""),AND(COUNTBLANK(AP110)&gt;0,AE110=""),AND(COUNTIF(AN110:BD110,"AF列に色付け")&gt;0,AF110=""),AND(COUNTIF(AN110:BD110,"AG列に色付け")&gt;0,OR(AG110="",AG110=0)),AND(COUNTIF(AN110:BD110,"AH列に色付け")&gt;0,AH110=""),AND(COUNTIF(AN110:BD110,"AI列に色付け")&gt;0,AI110=""),AND(COUNTIF(AN110:BD110,"AJ列に色付け")&gt;0,AJ110="",NOT(OR(BE110="AJ列色消し",BF110="AJ列色消し")))),"！記入が必要な欄（オレンジ色のセル）に空欄があります。空欄を埋めてください。",""))</f>
        <v/>
      </c>
      <c r="AM110" s="495"/>
      <c r="AN110" s="537" t="e">
        <f aca="false">IFERROR(VLOOKUP(K110,【参考】数式用!$A$2:$N$57,14,FALSE),"")))</f>
        <v>#N/A</v>
      </c>
      <c r="AO110" s="537" t="str">
        <f aca="false">IF(AND(K110&lt;&gt;""),"N列に色付け","")</f>
        <v/>
      </c>
      <c r="AP110" s="538" t="e">
        <f aca="false">IF(AND(AC110&lt;&gt;0,AC110&lt;&gt;"",AN110="加算対象"),IF(AD110="○","入力済","未入力"),"")</f>
        <v>#N/A</v>
      </c>
      <c r="AQ110" s="538" t="str">
        <f aca="false">"キャリアパス要件Ⅰ・Ⅱ_"&amp;AN110</f>
        <v>キャリアパス要件Ⅰ・Ⅱ_</v>
      </c>
      <c r="AR110" s="239" t="str">
        <f aca="false">IF(AND(N110&lt;&gt;"", AE110=""), "未入力", "入力済")</f>
        <v>入力済</v>
      </c>
      <c r="AS110" s="537" t="e">
        <f aca="false">IF(AND(N110&lt;&gt;"", N110&lt;&gt;"処遇改善加算Ⅳ",AN110="加算対象"),"AF列に色付け","")</f>
        <v>#N/A</v>
      </c>
      <c r="AT110" s="239" t="str">
        <f aca="false">IF(AND(N110&lt;&gt;"", N110&lt;&gt;"処遇改善加算Ⅳ",N110&lt;&gt;"処遇改善加算", AF110=""), "未入力", "入力済")</f>
        <v>入力済</v>
      </c>
      <c r="AU110" s="239" t="str">
        <f aca="false">IF(OR(ISNUMBER(SEARCH("処遇改善加算Ⅰ",N110)),ISNUMBER(SEARCH("処遇改善加算Ⅱ",N110))),"対象","")</f>
        <v/>
      </c>
      <c r="AV110" s="239" t="e">
        <f aca="false">IF(AND(AN110="加算対象",N110&lt;&gt;"処遇改善加算Ⅲ",N110&lt;&gt;"処遇改善加算Ⅳ", N110&lt;&gt;"", AU110&lt;&gt;"対象外"), 1,"")</f>
        <v>#N/A</v>
      </c>
      <c r="AW110" s="537" t="e">
        <f aca="false">IF(AND(AV110=1, OR(AG110=0,AG110=""),AN110="加算対象"),"AH列に色付け","")</f>
        <v>#N/A</v>
      </c>
      <c r="AX110" s="537" t="str">
        <f aca="false">IF(AND($AV110=1,$AW110="AH列に色付け",OR($AG110="",$AH110="")),"未入力",IF(AND($AV110=1,$AW110="",$AG110=""),"未入力","入力済"))</f>
        <v>入力済</v>
      </c>
      <c r="AY110" s="239" t="e">
        <f aca="false">IFERROR(VLOOKUP(K110,【参考】数式用!$AR$3:$AS$49, 2, FALSE), "")))</f>
        <v>#N/A</v>
      </c>
      <c r="AZ110" s="537" t="e">
        <f aca="false">IF(AND(AN110="加算対象",OR(N110="処遇改善加算Ⅰイ",N110="処遇改善加算Ⅰロ")),"AI列に色付け","")</f>
        <v>#N/A</v>
      </c>
      <c r="BA110" s="496" t="str">
        <f aca="false">IF(AND(OR(N110="処遇改善加算Ⅰイ",N110="処遇改善加算Ⅰロ"), AI110=""), "未入力","入力済")</f>
        <v>入力済</v>
      </c>
      <c r="BB110" s="239" t="e">
        <f aca="false">IFERROR(VLOOKUP(K110,【参考】数式用!$AX$3:$AY$56, 2, FALSE), "")))</f>
        <v>#N/A</v>
      </c>
      <c r="BC110" s="537" t="e">
        <f aca="false">IF(OR(COUNTIF(AE110:AH110,"*令和８年度特例要件を*")&gt;0,ISNUMBER(SEARCH("処遇改善加算Ⅰロ",N110)),ISNUMBER(SEARCH("処遇改善加算Ⅱロ",N110)),AN110="加算対象外"),"AJ列に色付け","")</f>
        <v>#N/A</v>
      </c>
      <c r="BD110" s="496" t="str">
        <f aca="false">IF(AND(COUNTIF(AE110:AH110,"*令和８年度特例要件を*")&gt;0,AJ110=""), "未入力","入力済")</f>
        <v>入力済</v>
      </c>
      <c r="BE110" s="496" t="e">
        <f aca="false">IF(AH110="*その他*","AJ列色消し",IF(OR(ISNUMBER(SEARCH("処遇改善加算Ⅰロ",N110)),ISNUMBER(SEARCH("処遇改善加算Ⅱロ",N110))),"",IF(AND(BC110="AJ列に色付け",AE110="○",AF110="○",AG110&gt;=1),"AJ列色消し","")))</f>
        <v>#N/A</v>
      </c>
      <c r="BF110" s="496" t="str">
        <f aca="false">IF(AND(N110="処遇改善加算",AE110="○"),"AJ列色消し","")</f>
        <v/>
      </c>
      <c r="BG110" s="496" t="e">
        <f aca="false">IF(OR(TRIM(BC110)="",BE110="AJ列色消し",BF110="AJ列色消し"),"","入力必要")</f>
        <v>#N/A</v>
      </c>
      <c r="BH110" s="496" t="e">
        <f aca="false">IF(AND(BE110="",BG110="入力必要"),IF(AJ110="","未入力","入力済"),"")</f>
        <v>#N/A</v>
      </c>
      <c r="BI110" s="496" t="str">
        <f aca="false">G110</f>
        <v/>
      </c>
      <c r="BM110" s="500" t="e">
        <f aca="false">VLOOKUP(K110,【参考】数式用!$A$2:$O$57,15,FALSE))</f>
        <v>#N/A</v>
      </c>
    </row>
    <row r="111" customFormat="false" ht="109.5" hidden="false" customHeight="true" outlineLevel="0" collapsed="false">
      <c r="A111" s="475" t="n">
        <v>100</v>
      </c>
      <c r="B111" s="502" t="str">
        <f aca="false">IF(基本情報入力シート!B139="","",基本情報入力シート!B139)</f>
        <v/>
      </c>
      <c r="C111" s="502"/>
      <c r="D111" s="502"/>
      <c r="E111" s="502"/>
      <c r="F111" s="502"/>
      <c r="G111" s="503" t="str">
        <f aca="false">IF(基本情報入力シート!L139="", "", 基本情報入力シート!L139)</f>
        <v/>
      </c>
      <c r="H111" s="503" t="str">
        <f aca="false">IF(基本情報入力シート!Q139="", "", 基本情報入力シート!Q139)</f>
        <v/>
      </c>
      <c r="I111" s="503" t="str">
        <f aca="false">IF(基本情報入力シート!V139="", "", 基本情報入力シート!V139)</f>
        <v/>
      </c>
      <c r="J111" s="503" t="str">
        <f aca="false">IF(基本情報入力シート!W139="", "", 基本情報入力シート!W139)</f>
        <v/>
      </c>
      <c r="K111" s="503" t="str">
        <f aca="false">IF(基本情報入力シート!Z139="", "", 基本情報入力シート!Z139)</f>
        <v/>
      </c>
      <c r="L111" s="504" t="str">
        <f aca="false">IF(基本情報入力シート!AF139=0, "",基本情報入力シート!AF139)</f>
        <v/>
      </c>
      <c r="M111" s="505" t="e">
        <f aca="false">IF(AND(基本情報入力シート!AG139="",基本情報入力シート!AG139=""), "", 基本情報入力シート!AG139)</f>
        <v>#N/A</v>
      </c>
      <c r="N111" s="480"/>
      <c r="O111" s="481" t="e">
        <f aca="false">IFERROR(VLOOKUP(K111,【参考】数式用!$A$2:$M$57,MATCH(N111,【参考】数式用!$G$3:$M$3,0)+6,0),"")))</f>
        <v>#N/A</v>
      </c>
      <c r="P111" s="508" t="s">
        <v>179</v>
      </c>
      <c r="Q111" s="483"/>
      <c r="R111" s="510" t="s">
        <v>180</v>
      </c>
      <c r="S111" s="483"/>
      <c r="T111" s="510" t="s">
        <v>268</v>
      </c>
      <c r="U111" s="483"/>
      <c r="V111" s="510" t="s">
        <v>180</v>
      </c>
      <c r="W111" s="483"/>
      <c r="X111" s="510" t="s">
        <v>181</v>
      </c>
      <c r="Y111" s="510" t="s">
        <v>269</v>
      </c>
      <c r="Z111" s="484" t="str">
        <f aca="false">IF(Q111&gt;=1,(U111*12+W111)-(Q111*12+S111)+1,"")</f>
        <v/>
      </c>
      <c r="AA111" s="511" t="s">
        <v>270</v>
      </c>
      <c r="AB111" s="486" t="str">
        <f aca="false">IFERROR(ROUNDDOWN(ROUND(L111*O111,0)*M111,0)*Z111,"")</f>
        <v/>
      </c>
      <c r="AC111" s="487" t="e">
        <f aca="false">IFERROR(ROUNDDOWN(ROUNDDOWN(ROUND(L111*VLOOKUP(K111,【参考】数式用!$A$2:$M$57,MATCH("処遇改善加算Ⅳ",【参考】数式用!$G$3:$M$3,0)+6,0),0)*M111,0)*Z111*0.5,0), "")),0),0),0))</f>
        <v>#N/A</v>
      </c>
      <c r="AD111" s="488"/>
      <c r="AE111" s="489"/>
      <c r="AF111" s="489"/>
      <c r="AG111" s="490"/>
      <c r="AH111" s="517"/>
      <c r="AI111" s="542"/>
      <c r="AJ111" s="518"/>
      <c r="AK111" s="493" t="e">
        <f aca="false">IF(AND(N111&lt;&gt;"", OR(U111&lt;&gt;9,W111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IF(AND(AN111="加算対象外",N111&lt;&gt;"",AE111="―",AJ111="―"),"このサービスについては、キャリアパス要件Ⅰ・Ⅱか令和８年度特例要件のどちらかの要件を満たしている必要があります",""))</f>
        <v>#N/A</v>
      </c>
      <c r="AL111" s="494" t="str">
        <f aca="false">IF(N111="","",IF(OR(AND(COUNTIF(AP111,"未入力")&gt;0,AD111=""),AND(COUNTBLANK(AP111)&gt;0,AE111=""),AND(COUNTIF(AN111:BD111,"AF列に色付け")&gt;0,AF111=""),AND(COUNTIF(AN111:BD111,"AG列に色付け")&gt;0,OR(AG111="",AG111=0)),AND(COUNTIF(AN111:BD111,"AH列に色付け")&gt;0,AH111=""),AND(COUNTIF(AN111:BD111,"AI列に色付け")&gt;0,AI111=""),AND(COUNTIF(AN111:BD111,"AJ列に色付け")&gt;0,AJ111="",NOT(OR(BE111="AJ列色消し",BF111="AJ列色消し")))),"！記入が必要な欄（オレンジ色のセル）に空欄があります。空欄を埋めてください。",""))</f>
        <v/>
      </c>
      <c r="AM111" s="495"/>
      <c r="AN111" s="496" t="e">
        <f aca="false">IFERROR(VLOOKUP(K111,【参考】数式用!$A$2:$N$57,14,FALSE),"")))</f>
        <v>#N/A</v>
      </c>
      <c r="AO111" s="496" t="str">
        <f aca="false">IF(AND(K111&lt;&gt;""),"N列に色付け","")</f>
        <v/>
      </c>
      <c r="AP111" s="538" t="e">
        <f aca="false">IF(AND(AC111&lt;&gt;0,AC111&lt;&gt;"",AN111="加算対象"),IF(AD111="○","入力済","未入力"),"")</f>
        <v>#N/A</v>
      </c>
      <c r="AQ111" s="538" t="str">
        <f aca="false">"キャリアパス要件Ⅰ・Ⅱ_"&amp;AN111</f>
        <v>キャリアパス要件Ⅰ・Ⅱ_</v>
      </c>
      <c r="AR111" s="239" t="str">
        <f aca="false">IF(AND(N111&lt;&gt;"", AE111=""), "未入力", "入力済")</f>
        <v>入力済</v>
      </c>
      <c r="AS111" s="496" t="e">
        <f aca="false">IF(AND(N111&lt;&gt;"", N111&lt;&gt;"処遇改善加算Ⅳ",AN111="加算対象"),"AF列に色付け","")</f>
        <v>#N/A</v>
      </c>
      <c r="AT111" s="239" t="str">
        <f aca="false">IF(AND(N111&lt;&gt;"", N111&lt;&gt;"処遇改善加算Ⅳ",N111&lt;&gt;"処遇改善加算", AF111=""), "未入力", "入力済")</f>
        <v>入力済</v>
      </c>
      <c r="AU111" s="239" t="str">
        <f aca="false">IF(OR(ISNUMBER(SEARCH("処遇改善加算Ⅰ",N111)),ISNUMBER(SEARCH("処遇改善加算Ⅱ",N111))),"対象","")</f>
        <v/>
      </c>
      <c r="AV111" s="239" t="e">
        <f aca="false">IF(AND(AN111="加算対象",N111&lt;&gt;"処遇改善加算Ⅲ",N111&lt;&gt;"処遇改善加算Ⅳ", N111&lt;&gt;"", AU111&lt;&gt;"対象外"), 1,"")</f>
        <v>#N/A</v>
      </c>
      <c r="AW111" s="496" t="e">
        <f aca="false">IF(AND(AV111=1, OR(AG111=0,AG111=""),AN111="加算対象"),"AH列に色付け","")</f>
        <v>#N/A</v>
      </c>
      <c r="AX111" s="496" t="str">
        <f aca="false">IF(AND($AV111=1,$AW111="AH列に色付け",OR($AG111="",$AH111="")),"未入力",IF(AND($AV111=1,$AW111="",$AG111=""),"未入力","入力済"))</f>
        <v>入力済</v>
      </c>
      <c r="AY111" s="239" t="e">
        <f aca="false">IFERROR(VLOOKUP(K111,【参考】数式用!$AR$3:$AS$49, 2, FALSE), "")))</f>
        <v>#N/A</v>
      </c>
      <c r="AZ111" s="496" t="e">
        <f aca="false">IF(AND(AN111="加算対象",OR(N111="処遇改善加算Ⅰイ",N111="処遇改善加算Ⅰロ")),"AI列に色付け","")</f>
        <v>#N/A</v>
      </c>
      <c r="BA111" s="496" t="str">
        <f aca="false">IF(AND(OR(N111="処遇改善加算Ⅰイ",N111="処遇改善加算Ⅰロ"), AI111=""), "未入力","入力済")</f>
        <v>入力済</v>
      </c>
      <c r="BB111" s="239" t="e">
        <f aca="false">IFERROR(VLOOKUP(K111,【参考】数式用!$AX$3:$AY$56, 2, FALSE), "")))</f>
        <v>#N/A</v>
      </c>
      <c r="BC111" s="496" t="e">
        <f aca="false">IF(OR(COUNTIF(AE111:AH111,"*令和８年度特例要件を*")&gt;0,ISNUMBER(SEARCH("処遇改善加算Ⅰロ",N111)),ISNUMBER(SEARCH("処遇改善加算Ⅱロ",N111)),AN111="加算対象外"),"AJ列に色付け","")</f>
        <v>#N/A</v>
      </c>
      <c r="BD111" s="496" t="str">
        <f aca="false">IF(AND(COUNTIF(AE111:AH111,"*令和８年度特例要件を*")&gt;0,AJ111=""), "未入力","入力済")</f>
        <v>入力済</v>
      </c>
      <c r="BE111" s="496" t="e">
        <f aca="false">IF(AH111="*その他*","AJ列色消し",IF(OR(ISNUMBER(SEARCH("処遇改善加算Ⅰロ",N111)),ISNUMBER(SEARCH("処遇改善加算Ⅱロ",N111))),"",IF(AND(BC111="AJ列に色付け",AE111="○",AF111="○",AG111&gt;=1),"AJ列色消し","")))</f>
        <v>#N/A</v>
      </c>
      <c r="BF111" s="496" t="str">
        <f aca="false">IF(AND(N111="処遇改善加算",AE111="○"),"AJ列色消し","")</f>
        <v/>
      </c>
      <c r="BG111" s="496" t="e">
        <f aca="false">IF(OR(TRIM(BC111)="",BE111="AJ列色消し",BF111="AJ列色消し"),"","入力必要")</f>
        <v>#N/A</v>
      </c>
      <c r="BH111" s="496" t="e">
        <f aca="false">IF(AND(BE111="",BG111="入力必要"),IF(AJ111="","未入力","入力済"),"")</f>
        <v>#N/A</v>
      </c>
      <c r="BI111" s="496" t="str">
        <f aca="false">G111</f>
        <v/>
      </c>
      <c r="BM111" s="500" t="e">
        <f aca="false">VLOOKUP(K111,【参考】数式用!$A$2:$O$57,15,FALSE))</f>
        <v>#N/A</v>
      </c>
    </row>
  </sheetData>
  <sheetProtection algorithmName="SHA-512" hashValue="21rBaBoCucjRWg7INs/F2JWO3+1pv7f8K1bzeIUinetCHLQDDL55E1YT6RmLCQ5A8YtT1piG7vaPcmiQ0Ilawg==" saltValue="XBI/A6cG5vhKVovWsMrgIw==" spinCount="100000" sheet="true" formatColumns="false" formatRows="false" sort="false" autoFilter="false"/>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A10:A11"/>
    <mergeCell ref="B10:F11"/>
    <mergeCell ref="G10:G11"/>
    <mergeCell ref="H10:I10"/>
    <mergeCell ref="J10:J11"/>
    <mergeCell ref="K10:K11"/>
    <mergeCell ref="L10:L11"/>
    <mergeCell ref="M10:M11"/>
    <mergeCell ref="N10:N11"/>
    <mergeCell ref="O10:O11"/>
    <mergeCell ref="P10:AA11"/>
    <mergeCell ref="AB10:AB11"/>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s>
  <conditionalFormatting sqref="N12:N111">
    <cfRule type="expression" priority="2" aboveAverage="0" equalAverage="0" bottom="0" percent="0" rank="0" text="" dxfId="65">
      <formula>AO12=""</formula>
    </cfRule>
  </conditionalFormatting>
  <conditionalFormatting sqref="Q12:Q113">
    <cfRule type="expression" priority="3" aboveAverage="0" equalAverage="0" bottom="0" percent="0" rank="0" text="" dxfId="66">
      <formula>N12&lt;&gt;""</formula>
    </cfRule>
  </conditionalFormatting>
  <conditionalFormatting sqref="S12:S111">
    <cfRule type="expression" priority="4" aboveAverage="0" equalAverage="0" bottom="0" percent="0" rank="0" text="" dxfId="67">
      <formula>N12&lt;&gt;""</formula>
    </cfRule>
  </conditionalFormatting>
  <conditionalFormatting sqref="U12:U111">
    <cfRule type="expression" priority="5" aboveAverage="0" equalAverage="0" bottom="0" percent="0" rank="0" text="" dxfId="68">
      <formula>N12&lt;&gt;""</formula>
    </cfRule>
  </conditionalFormatting>
  <conditionalFormatting sqref="W12:W111">
    <cfRule type="expression" priority="6" aboveAverage="0" equalAverage="0" bottom="0" percent="0" rank="0" text="" dxfId="69">
      <formula>N12&lt;&gt;""</formula>
    </cfRule>
  </conditionalFormatting>
  <conditionalFormatting sqref="AD12:AD111">
    <cfRule type="expression" priority="7" aboveAverage="0" equalAverage="0" bottom="0" percent="0" rank="0" text="" dxfId="70">
      <formula>AND($N12&lt;&gt;"", $AC12&lt;&gt;0, $AC12&lt;&gt;"")</formula>
    </cfRule>
  </conditionalFormatting>
  <conditionalFormatting sqref="AE12:AE111">
    <cfRule type="expression" priority="8" aboveAverage="0" equalAverage="0" bottom="0" percent="0" rank="0" text="" dxfId="71">
      <formula>N12&lt;&gt;""</formula>
    </cfRule>
  </conditionalFormatting>
  <conditionalFormatting sqref="AF12:AF111">
    <cfRule type="expression" priority="9" aboveAverage="0" equalAverage="0" bottom="0" percent="0" rank="0" text="" dxfId="72">
      <formula>AS12="AF列に色付け"</formula>
    </cfRule>
  </conditionalFormatting>
  <conditionalFormatting sqref="AG12:AH111">
    <cfRule type="expression" priority="10" aboveAverage="0" equalAverage="0" bottom="0" percent="0" rank="0" text="" dxfId="73">
      <formula>AV12&lt;&gt;""</formula>
    </cfRule>
  </conditionalFormatting>
  <conditionalFormatting sqref="AI12:AI111">
    <cfRule type="expression" priority="11" aboveAverage="0" equalAverage="0" bottom="0" percent="0" rank="0" text="" dxfId="74">
      <formula>AZ12&lt;&gt;""</formula>
    </cfRule>
  </conditionalFormatting>
  <conditionalFormatting sqref="AJ9">
    <cfRule type="expression" priority="12" aboveAverage="0" equalAverage="0" bottom="0" percent="0" rank="0" text="" dxfId="75">
      <formula>$BJ$12=0</formula>
    </cfRule>
  </conditionalFormatting>
  <conditionalFormatting sqref="AJ12:AJ111">
    <cfRule type="expression" priority="13" aboveAverage="0" equalAverage="0" bottom="0" percent="0" rank="0" text="" dxfId="76">
      <formula>OR($BE12="AJ列色消し",$BF12="AJ列色消し")</formula>
    </cfRule>
    <cfRule type="expression" priority="14" aboveAverage="0" equalAverage="0" bottom="0" percent="0" rank="0" text="" dxfId="77">
      <formula>BC12&lt;&gt;""</formula>
    </cfRule>
  </conditionalFormatting>
  <dataValidations count="10">
    <dataValidation allowBlank="true" errorStyle="stop" operator="between" showDropDown="false" showErrorMessage="true" showInputMessage="true" sqref="B12:B111 G12:K111 M12:M111" type="none">
      <formula1>0</formula1>
      <formula2>0</formula2>
    </dataValidation>
    <dataValidation allowBlank="true" error="このセルには１～３または６～12&#10;の数字しか入力できません。" errorStyle="stop" operator="between" showDropDown="true" showErrorMessage="true" showInputMessage="true" sqref="S12:S111 W12:W111" type="list">
      <formula1>"1,2,3,6,7,8,9,10,11,12"</formula1>
      <formula2>0</formula2>
    </dataValidation>
    <dataValidation allowBlank="true" error="このセルには８または９しか入力できません。" errorStyle="stop" operator="between" showDropDown="true" showErrorMessage="true" showInputMessage="true" sqref="Q12:Q112 U12:U111 Q113" type="list">
      <formula1>"8,9"</formula1>
      <formula2>0</formula2>
    </dataValidation>
    <dataValidation allowBlank="true" errorStyle="stop" operator="between" showDropDown="false" showErrorMessage="true" showInputMessage="true" sqref="AJ12:AJ111" type="list">
      <formula1>INDIRECT(BB12)</formula1>
      <formula2>0</formula2>
    </dataValidation>
    <dataValidation allowBlank="true" errorStyle="stop" operator="between" showDropDown="false" showErrorMessage="true" showInputMessage="true" sqref="AI12:AI111" type="list">
      <formula1>INDIRECT(AY12)</formula1>
      <formula2>0</formula2>
    </dataValidation>
    <dataValidation allowBlank="true" errorStyle="stop" operator="between" showDropDown="false" showErrorMessage="true" showInputMessage="true" sqref="N12:N111" type="list">
      <formula1>INDIRECT(AN12)</formula1>
      <formula2>0</formula2>
    </dataValidation>
    <dataValidation allowBlank="true" errorStyle="stop" operator="between" showDropDown="false" showErrorMessage="true" showInputMessage="true" sqref="AE12:AE111" type="list">
      <formula1>INDIRECT(AQ12)</formula1>
      <formula2>0</formula2>
    </dataValidation>
    <dataValidation allowBlank="true" errorStyle="stop" operator="between" showDropDown="false" showErrorMessage="true" showInputMessage="true" sqref="AD12:AD111" type="list">
      <formula1>【参考】数式用!$BF$2:$BF$3</formula1>
      <formula2>0</formula2>
    </dataValidation>
    <dataValidation allowBlank="true" errorStyle="stop" operator="between" showDropDown="false" showErrorMessage="true" showInputMessage="true" sqref="AF12:AF111" type="list">
      <formula1>【参考】数式用!$BF$5:$BF$8</formula1>
      <formula2>0</formula2>
    </dataValidation>
    <dataValidation allowBlank="true" errorStyle="stop" operator="between" showDropDown="false" showErrorMessage="true" showInputMessage="true" sqref="AH12:AH111" type="list">
      <formula1>【参考】数式用!$BF$22:$BF$25</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J2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875" defaultRowHeight="13.5" zeroHeight="false" outlineLevelRow="0" outlineLevelCol="0"/>
  <cols>
    <col collapsed="false" customWidth="true" hidden="false" outlineLevel="0" max="1" min="1" style="543" width="7.5"/>
    <col collapsed="false" customWidth="true" hidden="false" outlineLevel="0" max="2" min="2" style="543" width="19.87"/>
    <col collapsed="false" customWidth="true" hidden="false" outlineLevel="0" max="3" min="3" style="543" width="37.5"/>
    <col collapsed="false" customWidth="true" hidden="false" outlineLevel="0" max="4" min="4" style="543" width="47.5"/>
    <col collapsed="false" customWidth="true" hidden="false" outlineLevel="0" max="5" min="5" style="543" width="42.5"/>
    <col collapsed="false" customWidth="true" hidden="false" outlineLevel="0" max="6" min="6" style="543" width="42.88"/>
    <col collapsed="false" customWidth="true" hidden="false" outlineLevel="0" max="7" min="7" style="543" width="16.5"/>
    <col collapsed="false" customWidth="true" hidden="false" outlineLevel="0" max="8" min="8" style="543" width="44.5"/>
    <col collapsed="false" customWidth="true" hidden="false" outlineLevel="0" max="9" min="9" style="543" width="40.5"/>
    <col collapsed="false" customWidth="false" hidden="false" outlineLevel="0" max="10" min="10" style="544" width="9.87"/>
    <col collapsed="false" customWidth="false" hidden="false" outlineLevel="0" max="229" min="11" style="545" width="9.87"/>
    <col collapsed="false" customWidth="true" hidden="false" outlineLevel="0" max="230" min="230" style="545" width="8.5"/>
    <col collapsed="false" customWidth="true" hidden="false" outlineLevel="0" max="231" min="231" style="545" width="14"/>
    <col collapsed="false" customWidth="true" hidden="false" outlineLevel="0" max="232" min="232" style="545" width="17.87"/>
    <col collapsed="false" customWidth="true" hidden="false" outlineLevel="0" max="233" min="233" style="545" width="45"/>
    <col collapsed="false" customWidth="true" hidden="false" outlineLevel="0" max="234" min="234" style="545" width="61.5"/>
    <col collapsed="false" customWidth="true" hidden="false" outlineLevel="0" max="235" min="235" style="545" width="20.5"/>
    <col collapsed="false" customWidth="true" hidden="false" outlineLevel="0" max="236" min="236" style="545" width="22.87"/>
    <col collapsed="false" customWidth="true" hidden="false" outlineLevel="0" max="237" min="237" style="545" width="25.13"/>
    <col collapsed="false" customWidth="false" hidden="false" outlineLevel="0" max="485" min="238" style="545" width="9.87"/>
    <col collapsed="false" customWidth="true" hidden="false" outlineLevel="0" max="486" min="486" style="545" width="8.5"/>
    <col collapsed="false" customWidth="true" hidden="false" outlineLevel="0" max="487" min="487" style="545" width="14"/>
    <col collapsed="false" customWidth="true" hidden="false" outlineLevel="0" max="488" min="488" style="545" width="17.87"/>
    <col collapsed="false" customWidth="true" hidden="false" outlineLevel="0" max="489" min="489" style="545" width="45"/>
    <col collapsed="false" customWidth="true" hidden="false" outlineLevel="0" max="490" min="490" style="545" width="61.5"/>
    <col collapsed="false" customWidth="true" hidden="false" outlineLevel="0" max="491" min="491" style="545" width="20.5"/>
    <col collapsed="false" customWidth="true" hidden="false" outlineLevel="0" max="492" min="492" style="545" width="22.87"/>
    <col collapsed="false" customWidth="true" hidden="false" outlineLevel="0" max="493" min="493" style="545" width="25.13"/>
    <col collapsed="false" customWidth="false" hidden="false" outlineLevel="0" max="741" min="494" style="545" width="9.87"/>
    <col collapsed="false" customWidth="true" hidden="false" outlineLevel="0" max="742" min="742" style="545" width="8.5"/>
    <col collapsed="false" customWidth="true" hidden="false" outlineLevel="0" max="743" min="743" style="545" width="14"/>
    <col collapsed="false" customWidth="true" hidden="false" outlineLevel="0" max="744" min="744" style="545" width="17.87"/>
    <col collapsed="false" customWidth="true" hidden="false" outlineLevel="0" max="745" min="745" style="545" width="45"/>
    <col collapsed="false" customWidth="true" hidden="false" outlineLevel="0" max="746" min="746" style="545" width="61.5"/>
    <col collapsed="false" customWidth="true" hidden="false" outlineLevel="0" max="747" min="747" style="545" width="20.5"/>
    <col collapsed="false" customWidth="true" hidden="false" outlineLevel="0" max="748" min="748" style="545" width="22.87"/>
    <col collapsed="false" customWidth="true" hidden="false" outlineLevel="0" max="749" min="749" style="545" width="25.13"/>
    <col collapsed="false" customWidth="false" hidden="false" outlineLevel="0" max="997" min="750" style="545" width="9.87"/>
    <col collapsed="false" customWidth="true" hidden="false" outlineLevel="0" max="998" min="998" style="545" width="8.5"/>
    <col collapsed="false" customWidth="true" hidden="false" outlineLevel="0" max="999" min="999" style="545" width="14"/>
    <col collapsed="false" customWidth="true" hidden="false" outlineLevel="0" max="1000" min="1000" style="545" width="17.87"/>
    <col collapsed="false" customWidth="true" hidden="false" outlineLevel="0" max="1001" min="1001" style="545" width="45"/>
    <col collapsed="false" customWidth="true" hidden="false" outlineLevel="0" max="1002" min="1002" style="545" width="61.5"/>
    <col collapsed="false" customWidth="true" hidden="false" outlineLevel="0" max="1003" min="1003" style="545" width="20.5"/>
    <col collapsed="false" customWidth="true" hidden="false" outlineLevel="0" max="1004" min="1004" style="545" width="22.87"/>
    <col collapsed="false" customWidth="true" hidden="false" outlineLevel="0" max="1005" min="1005" style="545" width="25.13"/>
    <col collapsed="false" customWidth="false" hidden="false" outlineLevel="0" max="1253" min="1006" style="545" width="9.87"/>
    <col collapsed="false" customWidth="true" hidden="false" outlineLevel="0" max="1254" min="1254" style="545" width="8.5"/>
    <col collapsed="false" customWidth="true" hidden="false" outlineLevel="0" max="1255" min="1255" style="545" width="14"/>
    <col collapsed="false" customWidth="true" hidden="false" outlineLevel="0" max="1256" min="1256" style="545" width="17.87"/>
    <col collapsed="false" customWidth="true" hidden="false" outlineLevel="0" max="1257" min="1257" style="545" width="45"/>
    <col collapsed="false" customWidth="true" hidden="false" outlineLevel="0" max="1258" min="1258" style="545" width="61.5"/>
    <col collapsed="false" customWidth="true" hidden="false" outlineLevel="0" max="1259" min="1259" style="545" width="20.5"/>
    <col collapsed="false" customWidth="true" hidden="false" outlineLevel="0" max="1260" min="1260" style="545" width="22.87"/>
    <col collapsed="false" customWidth="true" hidden="false" outlineLevel="0" max="1261" min="1261" style="545" width="25.13"/>
    <col collapsed="false" customWidth="false" hidden="false" outlineLevel="0" max="1509" min="1262" style="545" width="9.87"/>
    <col collapsed="false" customWidth="true" hidden="false" outlineLevel="0" max="1510" min="1510" style="545" width="8.5"/>
    <col collapsed="false" customWidth="true" hidden="false" outlineLevel="0" max="1511" min="1511" style="545" width="14"/>
    <col collapsed="false" customWidth="true" hidden="false" outlineLevel="0" max="1512" min="1512" style="545" width="17.87"/>
    <col collapsed="false" customWidth="true" hidden="false" outlineLevel="0" max="1513" min="1513" style="545" width="45"/>
    <col collapsed="false" customWidth="true" hidden="false" outlineLevel="0" max="1514" min="1514" style="545" width="61.5"/>
    <col collapsed="false" customWidth="true" hidden="false" outlineLevel="0" max="1515" min="1515" style="545" width="20.5"/>
    <col collapsed="false" customWidth="true" hidden="false" outlineLevel="0" max="1516" min="1516" style="545" width="22.87"/>
    <col collapsed="false" customWidth="true" hidden="false" outlineLevel="0" max="1517" min="1517" style="545" width="25.13"/>
    <col collapsed="false" customWidth="false" hidden="false" outlineLevel="0" max="1765" min="1518" style="545" width="9.87"/>
    <col collapsed="false" customWidth="true" hidden="false" outlineLevel="0" max="1766" min="1766" style="545" width="8.5"/>
    <col collapsed="false" customWidth="true" hidden="false" outlineLevel="0" max="1767" min="1767" style="545" width="14"/>
    <col collapsed="false" customWidth="true" hidden="false" outlineLevel="0" max="1768" min="1768" style="545" width="17.87"/>
    <col collapsed="false" customWidth="true" hidden="false" outlineLevel="0" max="1769" min="1769" style="545" width="45"/>
    <col collapsed="false" customWidth="true" hidden="false" outlineLevel="0" max="1770" min="1770" style="545" width="61.5"/>
    <col collapsed="false" customWidth="true" hidden="false" outlineLevel="0" max="1771" min="1771" style="545" width="20.5"/>
    <col collapsed="false" customWidth="true" hidden="false" outlineLevel="0" max="1772" min="1772" style="545" width="22.87"/>
    <col collapsed="false" customWidth="true" hidden="false" outlineLevel="0" max="1773" min="1773" style="545" width="25.13"/>
    <col collapsed="false" customWidth="false" hidden="false" outlineLevel="0" max="2021" min="1774" style="545" width="9.87"/>
    <col collapsed="false" customWidth="true" hidden="false" outlineLevel="0" max="2022" min="2022" style="545" width="8.5"/>
    <col collapsed="false" customWidth="true" hidden="false" outlineLevel="0" max="2023" min="2023" style="545" width="14"/>
    <col collapsed="false" customWidth="true" hidden="false" outlineLevel="0" max="2024" min="2024" style="545" width="17.87"/>
    <col collapsed="false" customWidth="true" hidden="false" outlineLevel="0" max="2025" min="2025" style="545" width="45"/>
    <col collapsed="false" customWidth="true" hidden="false" outlineLevel="0" max="2026" min="2026" style="545" width="61.5"/>
    <col collapsed="false" customWidth="true" hidden="false" outlineLevel="0" max="2027" min="2027" style="545" width="20.5"/>
    <col collapsed="false" customWidth="true" hidden="false" outlineLevel="0" max="2028" min="2028" style="545" width="22.87"/>
    <col collapsed="false" customWidth="true" hidden="false" outlineLevel="0" max="2029" min="2029" style="545" width="25.13"/>
    <col collapsed="false" customWidth="false" hidden="false" outlineLevel="0" max="2277" min="2030" style="545" width="9.87"/>
    <col collapsed="false" customWidth="true" hidden="false" outlineLevel="0" max="2278" min="2278" style="545" width="8.5"/>
    <col collapsed="false" customWidth="true" hidden="false" outlineLevel="0" max="2279" min="2279" style="545" width="14"/>
    <col collapsed="false" customWidth="true" hidden="false" outlineLevel="0" max="2280" min="2280" style="545" width="17.87"/>
    <col collapsed="false" customWidth="true" hidden="false" outlineLevel="0" max="2281" min="2281" style="545" width="45"/>
    <col collapsed="false" customWidth="true" hidden="false" outlineLevel="0" max="2282" min="2282" style="545" width="61.5"/>
    <col collapsed="false" customWidth="true" hidden="false" outlineLevel="0" max="2283" min="2283" style="545" width="20.5"/>
    <col collapsed="false" customWidth="true" hidden="false" outlineLevel="0" max="2284" min="2284" style="545" width="22.87"/>
    <col collapsed="false" customWidth="true" hidden="false" outlineLevel="0" max="2285" min="2285" style="545" width="25.13"/>
    <col collapsed="false" customWidth="false" hidden="false" outlineLevel="0" max="2533" min="2286" style="545" width="9.87"/>
    <col collapsed="false" customWidth="true" hidden="false" outlineLevel="0" max="2534" min="2534" style="545" width="8.5"/>
    <col collapsed="false" customWidth="true" hidden="false" outlineLevel="0" max="2535" min="2535" style="545" width="14"/>
    <col collapsed="false" customWidth="true" hidden="false" outlineLevel="0" max="2536" min="2536" style="545" width="17.87"/>
    <col collapsed="false" customWidth="true" hidden="false" outlineLevel="0" max="2537" min="2537" style="545" width="45"/>
    <col collapsed="false" customWidth="true" hidden="false" outlineLevel="0" max="2538" min="2538" style="545" width="61.5"/>
    <col collapsed="false" customWidth="true" hidden="false" outlineLevel="0" max="2539" min="2539" style="545" width="20.5"/>
    <col collapsed="false" customWidth="true" hidden="false" outlineLevel="0" max="2540" min="2540" style="545" width="22.87"/>
    <col collapsed="false" customWidth="true" hidden="false" outlineLevel="0" max="2541" min="2541" style="545" width="25.13"/>
    <col collapsed="false" customWidth="false" hidden="false" outlineLevel="0" max="2789" min="2542" style="545" width="9.87"/>
    <col collapsed="false" customWidth="true" hidden="false" outlineLevel="0" max="2790" min="2790" style="545" width="8.5"/>
    <col collapsed="false" customWidth="true" hidden="false" outlineLevel="0" max="2791" min="2791" style="545" width="14"/>
    <col collapsed="false" customWidth="true" hidden="false" outlineLevel="0" max="2792" min="2792" style="545" width="17.87"/>
    <col collapsed="false" customWidth="true" hidden="false" outlineLevel="0" max="2793" min="2793" style="545" width="45"/>
    <col collapsed="false" customWidth="true" hidden="false" outlineLevel="0" max="2794" min="2794" style="545" width="61.5"/>
    <col collapsed="false" customWidth="true" hidden="false" outlineLevel="0" max="2795" min="2795" style="545" width="20.5"/>
    <col collapsed="false" customWidth="true" hidden="false" outlineLevel="0" max="2796" min="2796" style="545" width="22.87"/>
    <col collapsed="false" customWidth="true" hidden="false" outlineLevel="0" max="2797" min="2797" style="545" width="25.13"/>
    <col collapsed="false" customWidth="false" hidden="false" outlineLevel="0" max="3045" min="2798" style="545" width="9.87"/>
    <col collapsed="false" customWidth="true" hidden="false" outlineLevel="0" max="3046" min="3046" style="545" width="8.5"/>
    <col collapsed="false" customWidth="true" hidden="false" outlineLevel="0" max="3047" min="3047" style="545" width="14"/>
    <col collapsed="false" customWidth="true" hidden="false" outlineLevel="0" max="3048" min="3048" style="545" width="17.87"/>
    <col collapsed="false" customWidth="true" hidden="false" outlineLevel="0" max="3049" min="3049" style="545" width="45"/>
    <col collapsed="false" customWidth="true" hidden="false" outlineLevel="0" max="3050" min="3050" style="545" width="61.5"/>
    <col collapsed="false" customWidth="true" hidden="false" outlineLevel="0" max="3051" min="3051" style="545" width="20.5"/>
    <col collapsed="false" customWidth="true" hidden="false" outlineLevel="0" max="3052" min="3052" style="545" width="22.87"/>
    <col collapsed="false" customWidth="true" hidden="false" outlineLevel="0" max="3053" min="3053" style="545" width="25.13"/>
    <col collapsed="false" customWidth="false" hidden="false" outlineLevel="0" max="3301" min="3054" style="545" width="9.87"/>
    <col collapsed="false" customWidth="true" hidden="false" outlineLevel="0" max="3302" min="3302" style="545" width="8.5"/>
    <col collapsed="false" customWidth="true" hidden="false" outlineLevel="0" max="3303" min="3303" style="545" width="14"/>
    <col collapsed="false" customWidth="true" hidden="false" outlineLevel="0" max="3304" min="3304" style="545" width="17.87"/>
    <col collapsed="false" customWidth="true" hidden="false" outlineLevel="0" max="3305" min="3305" style="545" width="45"/>
    <col collapsed="false" customWidth="true" hidden="false" outlineLevel="0" max="3306" min="3306" style="545" width="61.5"/>
    <col collapsed="false" customWidth="true" hidden="false" outlineLevel="0" max="3307" min="3307" style="545" width="20.5"/>
    <col collapsed="false" customWidth="true" hidden="false" outlineLevel="0" max="3308" min="3308" style="545" width="22.87"/>
    <col collapsed="false" customWidth="true" hidden="false" outlineLevel="0" max="3309" min="3309" style="545" width="25.13"/>
    <col collapsed="false" customWidth="false" hidden="false" outlineLevel="0" max="3557" min="3310" style="545" width="9.87"/>
    <col collapsed="false" customWidth="true" hidden="false" outlineLevel="0" max="3558" min="3558" style="545" width="8.5"/>
    <col collapsed="false" customWidth="true" hidden="false" outlineLevel="0" max="3559" min="3559" style="545" width="14"/>
    <col collapsed="false" customWidth="true" hidden="false" outlineLevel="0" max="3560" min="3560" style="545" width="17.87"/>
    <col collapsed="false" customWidth="true" hidden="false" outlineLevel="0" max="3561" min="3561" style="545" width="45"/>
    <col collapsed="false" customWidth="true" hidden="false" outlineLevel="0" max="3562" min="3562" style="545" width="61.5"/>
    <col collapsed="false" customWidth="true" hidden="false" outlineLevel="0" max="3563" min="3563" style="545" width="20.5"/>
    <col collapsed="false" customWidth="true" hidden="false" outlineLevel="0" max="3564" min="3564" style="545" width="22.87"/>
    <col collapsed="false" customWidth="true" hidden="false" outlineLevel="0" max="3565" min="3565" style="545" width="25.13"/>
    <col collapsed="false" customWidth="false" hidden="false" outlineLevel="0" max="3813" min="3566" style="545" width="9.87"/>
    <col collapsed="false" customWidth="true" hidden="false" outlineLevel="0" max="3814" min="3814" style="545" width="8.5"/>
    <col collapsed="false" customWidth="true" hidden="false" outlineLevel="0" max="3815" min="3815" style="545" width="14"/>
    <col collapsed="false" customWidth="true" hidden="false" outlineLevel="0" max="3816" min="3816" style="545" width="17.87"/>
    <col collapsed="false" customWidth="true" hidden="false" outlineLevel="0" max="3817" min="3817" style="545" width="45"/>
    <col collapsed="false" customWidth="true" hidden="false" outlineLevel="0" max="3818" min="3818" style="545" width="61.5"/>
    <col collapsed="false" customWidth="true" hidden="false" outlineLevel="0" max="3819" min="3819" style="545" width="20.5"/>
    <col collapsed="false" customWidth="true" hidden="false" outlineLevel="0" max="3820" min="3820" style="545" width="22.87"/>
    <col collapsed="false" customWidth="true" hidden="false" outlineLevel="0" max="3821" min="3821" style="545" width="25.13"/>
    <col collapsed="false" customWidth="false" hidden="false" outlineLevel="0" max="4069" min="3822" style="545" width="9.87"/>
    <col collapsed="false" customWidth="true" hidden="false" outlineLevel="0" max="4070" min="4070" style="545" width="8.5"/>
    <col collapsed="false" customWidth="true" hidden="false" outlineLevel="0" max="4071" min="4071" style="545" width="14"/>
    <col collapsed="false" customWidth="true" hidden="false" outlineLevel="0" max="4072" min="4072" style="545" width="17.87"/>
    <col collapsed="false" customWidth="true" hidden="false" outlineLevel="0" max="4073" min="4073" style="545" width="45"/>
    <col collapsed="false" customWidth="true" hidden="false" outlineLevel="0" max="4074" min="4074" style="545" width="61.5"/>
    <col collapsed="false" customWidth="true" hidden="false" outlineLevel="0" max="4075" min="4075" style="545" width="20.5"/>
    <col collapsed="false" customWidth="true" hidden="false" outlineLevel="0" max="4076" min="4076" style="545" width="22.87"/>
    <col collapsed="false" customWidth="true" hidden="false" outlineLevel="0" max="4077" min="4077" style="545" width="25.13"/>
    <col collapsed="false" customWidth="false" hidden="false" outlineLevel="0" max="4325" min="4078" style="545" width="9.87"/>
    <col collapsed="false" customWidth="true" hidden="false" outlineLevel="0" max="4326" min="4326" style="545" width="8.5"/>
    <col collapsed="false" customWidth="true" hidden="false" outlineLevel="0" max="4327" min="4327" style="545" width="14"/>
    <col collapsed="false" customWidth="true" hidden="false" outlineLevel="0" max="4328" min="4328" style="545" width="17.87"/>
    <col collapsed="false" customWidth="true" hidden="false" outlineLevel="0" max="4329" min="4329" style="545" width="45"/>
    <col collapsed="false" customWidth="true" hidden="false" outlineLevel="0" max="4330" min="4330" style="545" width="61.5"/>
    <col collapsed="false" customWidth="true" hidden="false" outlineLevel="0" max="4331" min="4331" style="545" width="20.5"/>
    <col collapsed="false" customWidth="true" hidden="false" outlineLevel="0" max="4332" min="4332" style="545" width="22.87"/>
    <col collapsed="false" customWidth="true" hidden="false" outlineLevel="0" max="4333" min="4333" style="545" width="25.13"/>
    <col collapsed="false" customWidth="false" hidden="false" outlineLevel="0" max="4581" min="4334" style="545" width="9.87"/>
    <col collapsed="false" customWidth="true" hidden="false" outlineLevel="0" max="4582" min="4582" style="545" width="8.5"/>
    <col collapsed="false" customWidth="true" hidden="false" outlineLevel="0" max="4583" min="4583" style="545" width="14"/>
    <col collapsed="false" customWidth="true" hidden="false" outlineLevel="0" max="4584" min="4584" style="545" width="17.87"/>
    <col collapsed="false" customWidth="true" hidden="false" outlineLevel="0" max="4585" min="4585" style="545" width="45"/>
    <col collapsed="false" customWidth="true" hidden="false" outlineLevel="0" max="4586" min="4586" style="545" width="61.5"/>
    <col collapsed="false" customWidth="true" hidden="false" outlineLevel="0" max="4587" min="4587" style="545" width="20.5"/>
    <col collapsed="false" customWidth="true" hidden="false" outlineLevel="0" max="4588" min="4588" style="545" width="22.87"/>
    <col collapsed="false" customWidth="true" hidden="false" outlineLevel="0" max="4589" min="4589" style="545" width="25.13"/>
    <col collapsed="false" customWidth="false" hidden="false" outlineLevel="0" max="4837" min="4590" style="545" width="9.87"/>
    <col collapsed="false" customWidth="true" hidden="false" outlineLevel="0" max="4838" min="4838" style="545" width="8.5"/>
    <col collapsed="false" customWidth="true" hidden="false" outlineLevel="0" max="4839" min="4839" style="545" width="14"/>
    <col collapsed="false" customWidth="true" hidden="false" outlineLevel="0" max="4840" min="4840" style="545" width="17.87"/>
    <col collapsed="false" customWidth="true" hidden="false" outlineLevel="0" max="4841" min="4841" style="545" width="45"/>
    <col collapsed="false" customWidth="true" hidden="false" outlineLevel="0" max="4842" min="4842" style="545" width="61.5"/>
    <col collapsed="false" customWidth="true" hidden="false" outlineLevel="0" max="4843" min="4843" style="545" width="20.5"/>
    <col collapsed="false" customWidth="true" hidden="false" outlineLevel="0" max="4844" min="4844" style="545" width="22.87"/>
    <col collapsed="false" customWidth="true" hidden="false" outlineLevel="0" max="4845" min="4845" style="545" width="25.13"/>
    <col collapsed="false" customWidth="false" hidden="false" outlineLevel="0" max="5093" min="4846" style="545" width="9.87"/>
    <col collapsed="false" customWidth="true" hidden="false" outlineLevel="0" max="5094" min="5094" style="545" width="8.5"/>
    <col collapsed="false" customWidth="true" hidden="false" outlineLevel="0" max="5095" min="5095" style="545" width="14"/>
    <col collapsed="false" customWidth="true" hidden="false" outlineLevel="0" max="5096" min="5096" style="545" width="17.87"/>
    <col collapsed="false" customWidth="true" hidden="false" outlineLevel="0" max="5097" min="5097" style="545" width="45"/>
    <col collapsed="false" customWidth="true" hidden="false" outlineLevel="0" max="5098" min="5098" style="545" width="61.5"/>
    <col collapsed="false" customWidth="true" hidden="false" outlineLevel="0" max="5099" min="5099" style="545" width="20.5"/>
    <col collapsed="false" customWidth="true" hidden="false" outlineLevel="0" max="5100" min="5100" style="545" width="22.87"/>
    <col collapsed="false" customWidth="true" hidden="false" outlineLevel="0" max="5101" min="5101" style="545" width="25.13"/>
    <col collapsed="false" customWidth="false" hidden="false" outlineLevel="0" max="5349" min="5102" style="545" width="9.87"/>
    <col collapsed="false" customWidth="true" hidden="false" outlineLevel="0" max="5350" min="5350" style="545" width="8.5"/>
    <col collapsed="false" customWidth="true" hidden="false" outlineLevel="0" max="5351" min="5351" style="545" width="14"/>
    <col collapsed="false" customWidth="true" hidden="false" outlineLevel="0" max="5352" min="5352" style="545" width="17.87"/>
    <col collapsed="false" customWidth="true" hidden="false" outlineLevel="0" max="5353" min="5353" style="545" width="45"/>
    <col collapsed="false" customWidth="true" hidden="false" outlineLevel="0" max="5354" min="5354" style="545" width="61.5"/>
    <col collapsed="false" customWidth="true" hidden="false" outlineLevel="0" max="5355" min="5355" style="545" width="20.5"/>
    <col collapsed="false" customWidth="true" hidden="false" outlineLevel="0" max="5356" min="5356" style="545" width="22.87"/>
    <col collapsed="false" customWidth="true" hidden="false" outlineLevel="0" max="5357" min="5357" style="545" width="25.13"/>
    <col collapsed="false" customWidth="false" hidden="false" outlineLevel="0" max="5605" min="5358" style="545" width="9.87"/>
    <col collapsed="false" customWidth="true" hidden="false" outlineLevel="0" max="5606" min="5606" style="545" width="8.5"/>
    <col collapsed="false" customWidth="true" hidden="false" outlineLevel="0" max="5607" min="5607" style="545" width="14"/>
    <col collapsed="false" customWidth="true" hidden="false" outlineLevel="0" max="5608" min="5608" style="545" width="17.87"/>
    <col collapsed="false" customWidth="true" hidden="false" outlineLevel="0" max="5609" min="5609" style="545" width="45"/>
    <col collapsed="false" customWidth="true" hidden="false" outlineLevel="0" max="5610" min="5610" style="545" width="61.5"/>
    <col collapsed="false" customWidth="true" hidden="false" outlineLevel="0" max="5611" min="5611" style="545" width="20.5"/>
    <col collapsed="false" customWidth="true" hidden="false" outlineLevel="0" max="5612" min="5612" style="545" width="22.87"/>
    <col collapsed="false" customWidth="true" hidden="false" outlineLevel="0" max="5613" min="5613" style="545" width="25.13"/>
    <col collapsed="false" customWidth="false" hidden="false" outlineLevel="0" max="5861" min="5614" style="545" width="9.87"/>
    <col collapsed="false" customWidth="true" hidden="false" outlineLevel="0" max="5862" min="5862" style="545" width="8.5"/>
    <col collapsed="false" customWidth="true" hidden="false" outlineLevel="0" max="5863" min="5863" style="545" width="14"/>
    <col collapsed="false" customWidth="true" hidden="false" outlineLevel="0" max="5864" min="5864" style="545" width="17.87"/>
    <col collapsed="false" customWidth="true" hidden="false" outlineLevel="0" max="5865" min="5865" style="545" width="45"/>
    <col collapsed="false" customWidth="true" hidden="false" outlineLevel="0" max="5866" min="5866" style="545" width="61.5"/>
    <col collapsed="false" customWidth="true" hidden="false" outlineLevel="0" max="5867" min="5867" style="545" width="20.5"/>
    <col collapsed="false" customWidth="true" hidden="false" outlineLevel="0" max="5868" min="5868" style="545" width="22.87"/>
    <col collapsed="false" customWidth="true" hidden="false" outlineLevel="0" max="5869" min="5869" style="545" width="25.13"/>
    <col collapsed="false" customWidth="false" hidden="false" outlineLevel="0" max="6117" min="5870" style="545" width="9.87"/>
    <col collapsed="false" customWidth="true" hidden="false" outlineLevel="0" max="6118" min="6118" style="545" width="8.5"/>
    <col collapsed="false" customWidth="true" hidden="false" outlineLevel="0" max="6119" min="6119" style="545" width="14"/>
    <col collapsed="false" customWidth="true" hidden="false" outlineLevel="0" max="6120" min="6120" style="545" width="17.87"/>
    <col collapsed="false" customWidth="true" hidden="false" outlineLevel="0" max="6121" min="6121" style="545" width="45"/>
    <col collapsed="false" customWidth="true" hidden="false" outlineLevel="0" max="6122" min="6122" style="545" width="61.5"/>
    <col collapsed="false" customWidth="true" hidden="false" outlineLevel="0" max="6123" min="6123" style="545" width="20.5"/>
    <col collapsed="false" customWidth="true" hidden="false" outlineLevel="0" max="6124" min="6124" style="545" width="22.87"/>
    <col collapsed="false" customWidth="true" hidden="false" outlineLevel="0" max="6125" min="6125" style="545" width="25.13"/>
    <col collapsed="false" customWidth="false" hidden="false" outlineLevel="0" max="6373" min="6126" style="545" width="9.87"/>
    <col collapsed="false" customWidth="true" hidden="false" outlineLevel="0" max="6374" min="6374" style="545" width="8.5"/>
    <col collapsed="false" customWidth="true" hidden="false" outlineLevel="0" max="6375" min="6375" style="545" width="14"/>
    <col collapsed="false" customWidth="true" hidden="false" outlineLevel="0" max="6376" min="6376" style="545" width="17.87"/>
    <col collapsed="false" customWidth="true" hidden="false" outlineLevel="0" max="6377" min="6377" style="545" width="45"/>
    <col collapsed="false" customWidth="true" hidden="false" outlineLevel="0" max="6378" min="6378" style="545" width="61.5"/>
    <col collapsed="false" customWidth="true" hidden="false" outlineLevel="0" max="6379" min="6379" style="545" width="20.5"/>
    <col collapsed="false" customWidth="true" hidden="false" outlineLevel="0" max="6380" min="6380" style="545" width="22.87"/>
    <col collapsed="false" customWidth="true" hidden="false" outlineLevel="0" max="6381" min="6381" style="545" width="25.13"/>
    <col collapsed="false" customWidth="false" hidden="false" outlineLevel="0" max="6629" min="6382" style="545" width="9.87"/>
    <col collapsed="false" customWidth="true" hidden="false" outlineLevel="0" max="6630" min="6630" style="545" width="8.5"/>
    <col collapsed="false" customWidth="true" hidden="false" outlineLevel="0" max="6631" min="6631" style="545" width="14"/>
    <col collapsed="false" customWidth="true" hidden="false" outlineLevel="0" max="6632" min="6632" style="545" width="17.87"/>
    <col collapsed="false" customWidth="true" hidden="false" outlineLevel="0" max="6633" min="6633" style="545" width="45"/>
    <col collapsed="false" customWidth="true" hidden="false" outlineLevel="0" max="6634" min="6634" style="545" width="61.5"/>
    <col collapsed="false" customWidth="true" hidden="false" outlineLevel="0" max="6635" min="6635" style="545" width="20.5"/>
    <col collapsed="false" customWidth="true" hidden="false" outlineLevel="0" max="6636" min="6636" style="545" width="22.87"/>
    <col collapsed="false" customWidth="true" hidden="false" outlineLevel="0" max="6637" min="6637" style="545" width="25.13"/>
    <col collapsed="false" customWidth="false" hidden="false" outlineLevel="0" max="6885" min="6638" style="545" width="9.87"/>
    <col collapsed="false" customWidth="true" hidden="false" outlineLevel="0" max="6886" min="6886" style="545" width="8.5"/>
    <col collapsed="false" customWidth="true" hidden="false" outlineLevel="0" max="6887" min="6887" style="545" width="14"/>
    <col collapsed="false" customWidth="true" hidden="false" outlineLevel="0" max="6888" min="6888" style="545" width="17.87"/>
    <col collapsed="false" customWidth="true" hidden="false" outlineLevel="0" max="6889" min="6889" style="545" width="45"/>
    <col collapsed="false" customWidth="true" hidden="false" outlineLevel="0" max="6890" min="6890" style="545" width="61.5"/>
    <col collapsed="false" customWidth="true" hidden="false" outlineLevel="0" max="6891" min="6891" style="545" width="20.5"/>
    <col collapsed="false" customWidth="true" hidden="false" outlineLevel="0" max="6892" min="6892" style="545" width="22.87"/>
    <col collapsed="false" customWidth="true" hidden="false" outlineLevel="0" max="6893" min="6893" style="545" width="25.13"/>
    <col collapsed="false" customWidth="false" hidden="false" outlineLevel="0" max="7141" min="6894" style="545" width="9.87"/>
    <col collapsed="false" customWidth="true" hidden="false" outlineLevel="0" max="7142" min="7142" style="545" width="8.5"/>
    <col collapsed="false" customWidth="true" hidden="false" outlineLevel="0" max="7143" min="7143" style="545" width="14"/>
    <col collapsed="false" customWidth="true" hidden="false" outlineLevel="0" max="7144" min="7144" style="545" width="17.87"/>
    <col collapsed="false" customWidth="true" hidden="false" outlineLevel="0" max="7145" min="7145" style="545" width="45"/>
    <col collapsed="false" customWidth="true" hidden="false" outlineLevel="0" max="7146" min="7146" style="545" width="61.5"/>
    <col collapsed="false" customWidth="true" hidden="false" outlineLevel="0" max="7147" min="7147" style="545" width="20.5"/>
    <col collapsed="false" customWidth="true" hidden="false" outlineLevel="0" max="7148" min="7148" style="545" width="22.87"/>
    <col collapsed="false" customWidth="true" hidden="false" outlineLevel="0" max="7149" min="7149" style="545" width="25.13"/>
    <col collapsed="false" customWidth="false" hidden="false" outlineLevel="0" max="7397" min="7150" style="545" width="9.87"/>
    <col collapsed="false" customWidth="true" hidden="false" outlineLevel="0" max="7398" min="7398" style="545" width="8.5"/>
    <col collapsed="false" customWidth="true" hidden="false" outlineLevel="0" max="7399" min="7399" style="545" width="14"/>
    <col collapsed="false" customWidth="true" hidden="false" outlineLevel="0" max="7400" min="7400" style="545" width="17.87"/>
    <col collapsed="false" customWidth="true" hidden="false" outlineLevel="0" max="7401" min="7401" style="545" width="45"/>
    <col collapsed="false" customWidth="true" hidden="false" outlineLevel="0" max="7402" min="7402" style="545" width="61.5"/>
    <col collapsed="false" customWidth="true" hidden="false" outlineLevel="0" max="7403" min="7403" style="545" width="20.5"/>
    <col collapsed="false" customWidth="true" hidden="false" outlineLevel="0" max="7404" min="7404" style="545" width="22.87"/>
    <col collapsed="false" customWidth="true" hidden="false" outlineLevel="0" max="7405" min="7405" style="545" width="25.13"/>
    <col collapsed="false" customWidth="false" hidden="false" outlineLevel="0" max="7653" min="7406" style="545" width="9.87"/>
    <col collapsed="false" customWidth="true" hidden="false" outlineLevel="0" max="7654" min="7654" style="545" width="8.5"/>
    <col collapsed="false" customWidth="true" hidden="false" outlineLevel="0" max="7655" min="7655" style="545" width="14"/>
    <col collapsed="false" customWidth="true" hidden="false" outlineLevel="0" max="7656" min="7656" style="545" width="17.87"/>
    <col collapsed="false" customWidth="true" hidden="false" outlineLevel="0" max="7657" min="7657" style="545" width="45"/>
    <col collapsed="false" customWidth="true" hidden="false" outlineLevel="0" max="7658" min="7658" style="545" width="61.5"/>
    <col collapsed="false" customWidth="true" hidden="false" outlineLevel="0" max="7659" min="7659" style="545" width="20.5"/>
    <col collapsed="false" customWidth="true" hidden="false" outlineLevel="0" max="7660" min="7660" style="545" width="22.87"/>
    <col collapsed="false" customWidth="true" hidden="false" outlineLevel="0" max="7661" min="7661" style="545" width="25.13"/>
    <col collapsed="false" customWidth="false" hidden="false" outlineLevel="0" max="7909" min="7662" style="545" width="9.87"/>
    <col collapsed="false" customWidth="true" hidden="false" outlineLevel="0" max="7910" min="7910" style="545" width="8.5"/>
    <col collapsed="false" customWidth="true" hidden="false" outlineLevel="0" max="7911" min="7911" style="545" width="14"/>
    <col collapsed="false" customWidth="true" hidden="false" outlineLevel="0" max="7912" min="7912" style="545" width="17.87"/>
    <col collapsed="false" customWidth="true" hidden="false" outlineLevel="0" max="7913" min="7913" style="545" width="45"/>
    <col collapsed="false" customWidth="true" hidden="false" outlineLevel="0" max="7914" min="7914" style="545" width="61.5"/>
    <col collapsed="false" customWidth="true" hidden="false" outlineLevel="0" max="7915" min="7915" style="545" width="20.5"/>
    <col collapsed="false" customWidth="true" hidden="false" outlineLevel="0" max="7916" min="7916" style="545" width="22.87"/>
    <col collapsed="false" customWidth="true" hidden="false" outlineLevel="0" max="7917" min="7917" style="545" width="25.13"/>
    <col collapsed="false" customWidth="false" hidden="false" outlineLevel="0" max="8165" min="7918" style="545" width="9.87"/>
    <col collapsed="false" customWidth="true" hidden="false" outlineLevel="0" max="8166" min="8166" style="545" width="8.5"/>
    <col collapsed="false" customWidth="true" hidden="false" outlineLevel="0" max="8167" min="8167" style="545" width="14"/>
    <col collapsed="false" customWidth="true" hidden="false" outlineLevel="0" max="8168" min="8168" style="545" width="17.87"/>
    <col collapsed="false" customWidth="true" hidden="false" outlineLevel="0" max="8169" min="8169" style="545" width="45"/>
    <col collapsed="false" customWidth="true" hidden="false" outlineLevel="0" max="8170" min="8170" style="545" width="61.5"/>
    <col collapsed="false" customWidth="true" hidden="false" outlineLevel="0" max="8171" min="8171" style="545" width="20.5"/>
    <col collapsed="false" customWidth="true" hidden="false" outlineLevel="0" max="8172" min="8172" style="545" width="22.87"/>
    <col collapsed="false" customWidth="true" hidden="false" outlineLevel="0" max="8173" min="8173" style="545" width="25.13"/>
    <col collapsed="false" customWidth="false" hidden="false" outlineLevel="0" max="8421" min="8174" style="545" width="9.87"/>
    <col collapsed="false" customWidth="true" hidden="false" outlineLevel="0" max="8422" min="8422" style="545" width="8.5"/>
    <col collapsed="false" customWidth="true" hidden="false" outlineLevel="0" max="8423" min="8423" style="545" width="14"/>
    <col collapsed="false" customWidth="true" hidden="false" outlineLevel="0" max="8424" min="8424" style="545" width="17.87"/>
    <col collapsed="false" customWidth="true" hidden="false" outlineLevel="0" max="8425" min="8425" style="545" width="45"/>
    <col collapsed="false" customWidth="true" hidden="false" outlineLevel="0" max="8426" min="8426" style="545" width="61.5"/>
    <col collapsed="false" customWidth="true" hidden="false" outlineLevel="0" max="8427" min="8427" style="545" width="20.5"/>
    <col collapsed="false" customWidth="true" hidden="false" outlineLevel="0" max="8428" min="8428" style="545" width="22.87"/>
    <col collapsed="false" customWidth="true" hidden="false" outlineLevel="0" max="8429" min="8429" style="545" width="25.13"/>
    <col collapsed="false" customWidth="false" hidden="false" outlineLevel="0" max="8677" min="8430" style="545" width="9.87"/>
    <col collapsed="false" customWidth="true" hidden="false" outlineLevel="0" max="8678" min="8678" style="545" width="8.5"/>
    <col collapsed="false" customWidth="true" hidden="false" outlineLevel="0" max="8679" min="8679" style="545" width="14"/>
    <col collapsed="false" customWidth="true" hidden="false" outlineLevel="0" max="8680" min="8680" style="545" width="17.87"/>
    <col collapsed="false" customWidth="true" hidden="false" outlineLevel="0" max="8681" min="8681" style="545" width="45"/>
    <col collapsed="false" customWidth="true" hidden="false" outlineLevel="0" max="8682" min="8682" style="545" width="61.5"/>
    <col collapsed="false" customWidth="true" hidden="false" outlineLevel="0" max="8683" min="8683" style="545" width="20.5"/>
    <col collapsed="false" customWidth="true" hidden="false" outlineLevel="0" max="8684" min="8684" style="545" width="22.87"/>
    <col collapsed="false" customWidth="true" hidden="false" outlineLevel="0" max="8685" min="8685" style="545" width="25.13"/>
    <col collapsed="false" customWidth="false" hidden="false" outlineLevel="0" max="8933" min="8686" style="545" width="9.87"/>
    <col collapsed="false" customWidth="true" hidden="false" outlineLevel="0" max="8934" min="8934" style="545" width="8.5"/>
    <col collapsed="false" customWidth="true" hidden="false" outlineLevel="0" max="8935" min="8935" style="545" width="14"/>
    <col collapsed="false" customWidth="true" hidden="false" outlineLevel="0" max="8936" min="8936" style="545" width="17.87"/>
    <col collapsed="false" customWidth="true" hidden="false" outlineLevel="0" max="8937" min="8937" style="545" width="45"/>
    <col collapsed="false" customWidth="true" hidden="false" outlineLevel="0" max="8938" min="8938" style="545" width="61.5"/>
    <col collapsed="false" customWidth="true" hidden="false" outlineLevel="0" max="8939" min="8939" style="545" width="20.5"/>
    <col collapsed="false" customWidth="true" hidden="false" outlineLevel="0" max="8940" min="8940" style="545" width="22.87"/>
    <col collapsed="false" customWidth="true" hidden="false" outlineLevel="0" max="8941" min="8941" style="545" width="25.13"/>
    <col collapsed="false" customWidth="false" hidden="false" outlineLevel="0" max="9189" min="8942" style="545" width="9.87"/>
    <col collapsed="false" customWidth="true" hidden="false" outlineLevel="0" max="9190" min="9190" style="545" width="8.5"/>
    <col collapsed="false" customWidth="true" hidden="false" outlineLevel="0" max="9191" min="9191" style="545" width="14"/>
    <col collapsed="false" customWidth="true" hidden="false" outlineLevel="0" max="9192" min="9192" style="545" width="17.87"/>
    <col collapsed="false" customWidth="true" hidden="false" outlineLevel="0" max="9193" min="9193" style="545" width="45"/>
    <col collapsed="false" customWidth="true" hidden="false" outlineLevel="0" max="9194" min="9194" style="545" width="61.5"/>
    <col collapsed="false" customWidth="true" hidden="false" outlineLevel="0" max="9195" min="9195" style="545" width="20.5"/>
    <col collapsed="false" customWidth="true" hidden="false" outlineLevel="0" max="9196" min="9196" style="545" width="22.87"/>
    <col collapsed="false" customWidth="true" hidden="false" outlineLevel="0" max="9197" min="9197" style="545" width="25.13"/>
    <col collapsed="false" customWidth="false" hidden="false" outlineLevel="0" max="9445" min="9198" style="545" width="9.87"/>
    <col collapsed="false" customWidth="true" hidden="false" outlineLevel="0" max="9446" min="9446" style="545" width="8.5"/>
    <col collapsed="false" customWidth="true" hidden="false" outlineLevel="0" max="9447" min="9447" style="545" width="14"/>
    <col collapsed="false" customWidth="true" hidden="false" outlineLevel="0" max="9448" min="9448" style="545" width="17.87"/>
    <col collapsed="false" customWidth="true" hidden="false" outlineLevel="0" max="9449" min="9449" style="545" width="45"/>
    <col collapsed="false" customWidth="true" hidden="false" outlineLevel="0" max="9450" min="9450" style="545" width="61.5"/>
    <col collapsed="false" customWidth="true" hidden="false" outlineLevel="0" max="9451" min="9451" style="545" width="20.5"/>
    <col collapsed="false" customWidth="true" hidden="false" outlineLevel="0" max="9452" min="9452" style="545" width="22.87"/>
    <col collapsed="false" customWidth="true" hidden="false" outlineLevel="0" max="9453" min="9453" style="545" width="25.13"/>
    <col collapsed="false" customWidth="false" hidden="false" outlineLevel="0" max="9701" min="9454" style="545" width="9.87"/>
    <col collapsed="false" customWidth="true" hidden="false" outlineLevel="0" max="9702" min="9702" style="545" width="8.5"/>
    <col collapsed="false" customWidth="true" hidden="false" outlineLevel="0" max="9703" min="9703" style="545" width="14"/>
    <col collapsed="false" customWidth="true" hidden="false" outlineLevel="0" max="9704" min="9704" style="545" width="17.87"/>
    <col collapsed="false" customWidth="true" hidden="false" outlineLevel="0" max="9705" min="9705" style="545" width="45"/>
    <col collapsed="false" customWidth="true" hidden="false" outlineLevel="0" max="9706" min="9706" style="545" width="61.5"/>
    <col collapsed="false" customWidth="true" hidden="false" outlineLevel="0" max="9707" min="9707" style="545" width="20.5"/>
    <col collapsed="false" customWidth="true" hidden="false" outlineLevel="0" max="9708" min="9708" style="545" width="22.87"/>
    <col collapsed="false" customWidth="true" hidden="false" outlineLevel="0" max="9709" min="9709" style="545" width="25.13"/>
    <col collapsed="false" customWidth="false" hidden="false" outlineLevel="0" max="9957" min="9710" style="545" width="9.87"/>
    <col collapsed="false" customWidth="true" hidden="false" outlineLevel="0" max="9958" min="9958" style="545" width="8.5"/>
    <col collapsed="false" customWidth="true" hidden="false" outlineLevel="0" max="9959" min="9959" style="545" width="14"/>
    <col collapsed="false" customWidth="true" hidden="false" outlineLevel="0" max="9960" min="9960" style="545" width="17.87"/>
    <col collapsed="false" customWidth="true" hidden="false" outlineLevel="0" max="9961" min="9961" style="545" width="45"/>
    <col collapsed="false" customWidth="true" hidden="false" outlineLevel="0" max="9962" min="9962" style="545" width="61.5"/>
    <col collapsed="false" customWidth="true" hidden="false" outlineLevel="0" max="9963" min="9963" style="545" width="20.5"/>
    <col collapsed="false" customWidth="true" hidden="false" outlineLevel="0" max="9964" min="9964" style="545" width="22.87"/>
    <col collapsed="false" customWidth="true" hidden="false" outlineLevel="0" max="9965" min="9965" style="545" width="25.13"/>
    <col collapsed="false" customWidth="false" hidden="false" outlineLevel="0" max="10213" min="9966" style="545" width="9.87"/>
    <col collapsed="false" customWidth="true" hidden="false" outlineLevel="0" max="10214" min="10214" style="545" width="8.5"/>
    <col collapsed="false" customWidth="true" hidden="false" outlineLevel="0" max="10215" min="10215" style="545" width="14"/>
    <col collapsed="false" customWidth="true" hidden="false" outlineLevel="0" max="10216" min="10216" style="545" width="17.87"/>
    <col collapsed="false" customWidth="true" hidden="false" outlineLevel="0" max="10217" min="10217" style="545" width="45"/>
    <col collapsed="false" customWidth="true" hidden="false" outlineLevel="0" max="10218" min="10218" style="545" width="61.5"/>
    <col collapsed="false" customWidth="true" hidden="false" outlineLevel="0" max="10219" min="10219" style="545" width="20.5"/>
    <col collapsed="false" customWidth="true" hidden="false" outlineLevel="0" max="10220" min="10220" style="545" width="22.87"/>
    <col collapsed="false" customWidth="true" hidden="false" outlineLevel="0" max="10221" min="10221" style="545" width="25.13"/>
    <col collapsed="false" customWidth="false" hidden="false" outlineLevel="0" max="10469" min="10222" style="545" width="9.87"/>
    <col collapsed="false" customWidth="true" hidden="false" outlineLevel="0" max="10470" min="10470" style="545" width="8.5"/>
    <col collapsed="false" customWidth="true" hidden="false" outlineLevel="0" max="10471" min="10471" style="545" width="14"/>
    <col collapsed="false" customWidth="true" hidden="false" outlineLevel="0" max="10472" min="10472" style="545" width="17.87"/>
    <col collapsed="false" customWidth="true" hidden="false" outlineLevel="0" max="10473" min="10473" style="545" width="45"/>
    <col collapsed="false" customWidth="true" hidden="false" outlineLevel="0" max="10474" min="10474" style="545" width="61.5"/>
    <col collapsed="false" customWidth="true" hidden="false" outlineLevel="0" max="10475" min="10475" style="545" width="20.5"/>
    <col collapsed="false" customWidth="true" hidden="false" outlineLevel="0" max="10476" min="10476" style="545" width="22.87"/>
    <col collapsed="false" customWidth="true" hidden="false" outlineLevel="0" max="10477" min="10477" style="545" width="25.13"/>
    <col collapsed="false" customWidth="false" hidden="false" outlineLevel="0" max="10725" min="10478" style="545" width="9.87"/>
    <col collapsed="false" customWidth="true" hidden="false" outlineLevel="0" max="10726" min="10726" style="545" width="8.5"/>
    <col collapsed="false" customWidth="true" hidden="false" outlineLevel="0" max="10727" min="10727" style="545" width="14"/>
    <col collapsed="false" customWidth="true" hidden="false" outlineLevel="0" max="10728" min="10728" style="545" width="17.87"/>
    <col collapsed="false" customWidth="true" hidden="false" outlineLevel="0" max="10729" min="10729" style="545" width="45"/>
    <col collapsed="false" customWidth="true" hidden="false" outlineLevel="0" max="10730" min="10730" style="545" width="61.5"/>
    <col collapsed="false" customWidth="true" hidden="false" outlineLevel="0" max="10731" min="10731" style="545" width="20.5"/>
    <col collapsed="false" customWidth="true" hidden="false" outlineLevel="0" max="10732" min="10732" style="545" width="22.87"/>
    <col collapsed="false" customWidth="true" hidden="false" outlineLevel="0" max="10733" min="10733" style="545" width="25.13"/>
    <col collapsed="false" customWidth="false" hidden="false" outlineLevel="0" max="10981" min="10734" style="545" width="9.87"/>
    <col collapsed="false" customWidth="true" hidden="false" outlineLevel="0" max="10982" min="10982" style="545" width="8.5"/>
    <col collapsed="false" customWidth="true" hidden="false" outlineLevel="0" max="10983" min="10983" style="545" width="14"/>
    <col collapsed="false" customWidth="true" hidden="false" outlineLevel="0" max="10984" min="10984" style="545" width="17.87"/>
    <col collapsed="false" customWidth="true" hidden="false" outlineLevel="0" max="10985" min="10985" style="545" width="45"/>
    <col collapsed="false" customWidth="true" hidden="false" outlineLevel="0" max="10986" min="10986" style="545" width="61.5"/>
    <col collapsed="false" customWidth="true" hidden="false" outlineLevel="0" max="10987" min="10987" style="545" width="20.5"/>
    <col collapsed="false" customWidth="true" hidden="false" outlineLevel="0" max="10988" min="10988" style="545" width="22.87"/>
    <col collapsed="false" customWidth="true" hidden="false" outlineLevel="0" max="10989" min="10989" style="545" width="25.13"/>
    <col collapsed="false" customWidth="false" hidden="false" outlineLevel="0" max="11237" min="10990" style="545" width="9.87"/>
    <col collapsed="false" customWidth="true" hidden="false" outlineLevel="0" max="11238" min="11238" style="545" width="8.5"/>
    <col collapsed="false" customWidth="true" hidden="false" outlineLevel="0" max="11239" min="11239" style="545" width="14"/>
    <col collapsed="false" customWidth="true" hidden="false" outlineLevel="0" max="11240" min="11240" style="545" width="17.87"/>
    <col collapsed="false" customWidth="true" hidden="false" outlineLevel="0" max="11241" min="11241" style="545" width="45"/>
    <col collapsed="false" customWidth="true" hidden="false" outlineLevel="0" max="11242" min="11242" style="545" width="61.5"/>
    <col collapsed="false" customWidth="true" hidden="false" outlineLevel="0" max="11243" min="11243" style="545" width="20.5"/>
    <col collapsed="false" customWidth="true" hidden="false" outlineLevel="0" max="11244" min="11244" style="545" width="22.87"/>
    <col collapsed="false" customWidth="true" hidden="false" outlineLevel="0" max="11245" min="11245" style="545" width="25.13"/>
    <col collapsed="false" customWidth="false" hidden="false" outlineLevel="0" max="11493" min="11246" style="545" width="9.87"/>
    <col collapsed="false" customWidth="true" hidden="false" outlineLevel="0" max="11494" min="11494" style="545" width="8.5"/>
    <col collapsed="false" customWidth="true" hidden="false" outlineLevel="0" max="11495" min="11495" style="545" width="14"/>
    <col collapsed="false" customWidth="true" hidden="false" outlineLevel="0" max="11496" min="11496" style="545" width="17.87"/>
    <col collapsed="false" customWidth="true" hidden="false" outlineLevel="0" max="11497" min="11497" style="545" width="45"/>
    <col collapsed="false" customWidth="true" hidden="false" outlineLevel="0" max="11498" min="11498" style="545" width="61.5"/>
    <col collapsed="false" customWidth="true" hidden="false" outlineLevel="0" max="11499" min="11499" style="545" width="20.5"/>
    <col collapsed="false" customWidth="true" hidden="false" outlineLevel="0" max="11500" min="11500" style="545" width="22.87"/>
    <col collapsed="false" customWidth="true" hidden="false" outlineLevel="0" max="11501" min="11501" style="545" width="25.13"/>
    <col collapsed="false" customWidth="false" hidden="false" outlineLevel="0" max="11749" min="11502" style="545" width="9.87"/>
    <col collapsed="false" customWidth="true" hidden="false" outlineLevel="0" max="11750" min="11750" style="545" width="8.5"/>
    <col collapsed="false" customWidth="true" hidden="false" outlineLevel="0" max="11751" min="11751" style="545" width="14"/>
    <col collapsed="false" customWidth="true" hidden="false" outlineLevel="0" max="11752" min="11752" style="545" width="17.87"/>
    <col collapsed="false" customWidth="true" hidden="false" outlineLevel="0" max="11753" min="11753" style="545" width="45"/>
    <col collapsed="false" customWidth="true" hidden="false" outlineLevel="0" max="11754" min="11754" style="545" width="61.5"/>
    <col collapsed="false" customWidth="true" hidden="false" outlineLevel="0" max="11755" min="11755" style="545" width="20.5"/>
    <col collapsed="false" customWidth="true" hidden="false" outlineLevel="0" max="11756" min="11756" style="545" width="22.87"/>
    <col collapsed="false" customWidth="true" hidden="false" outlineLevel="0" max="11757" min="11757" style="545" width="25.13"/>
    <col collapsed="false" customWidth="false" hidden="false" outlineLevel="0" max="12005" min="11758" style="545" width="9.87"/>
    <col collapsed="false" customWidth="true" hidden="false" outlineLevel="0" max="12006" min="12006" style="545" width="8.5"/>
    <col collapsed="false" customWidth="true" hidden="false" outlineLevel="0" max="12007" min="12007" style="545" width="14"/>
    <col collapsed="false" customWidth="true" hidden="false" outlineLevel="0" max="12008" min="12008" style="545" width="17.87"/>
    <col collapsed="false" customWidth="true" hidden="false" outlineLevel="0" max="12009" min="12009" style="545" width="45"/>
    <col collapsed="false" customWidth="true" hidden="false" outlineLevel="0" max="12010" min="12010" style="545" width="61.5"/>
    <col collapsed="false" customWidth="true" hidden="false" outlineLevel="0" max="12011" min="12011" style="545" width="20.5"/>
    <col collapsed="false" customWidth="true" hidden="false" outlineLevel="0" max="12012" min="12012" style="545" width="22.87"/>
    <col collapsed="false" customWidth="true" hidden="false" outlineLevel="0" max="12013" min="12013" style="545" width="25.13"/>
    <col collapsed="false" customWidth="false" hidden="false" outlineLevel="0" max="12261" min="12014" style="545" width="9.87"/>
    <col collapsed="false" customWidth="true" hidden="false" outlineLevel="0" max="12262" min="12262" style="545" width="8.5"/>
    <col collapsed="false" customWidth="true" hidden="false" outlineLevel="0" max="12263" min="12263" style="545" width="14"/>
    <col collapsed="false" customWidth="true" hidden="false" outlineLevel="0" max="12264" min="12264" style="545" width="17.87"/>
    <col collapsed="false" customWidth="true" hidden="false" outlineLevel="0" max="12265" min="12265" style="545" width="45"/>
    <col collapsed="false" customWidth="true" hidden="false" outlineLevel="0" max="12266" min="12266" style="545" width="61.5"/>
    <col collapsed="false" customWidth="true" hidden="false" outlineLevel="0" max="12267" min="12267" style="545" width="20.5"/>
    <col collapsed="false" customWidth="true" hidden="false" outlineLevel="0" max="12268" min="12268" style="545" width="22.87"/>
    <col collapsed="false" customWidth="true" hidden="false" outlineLevel="0" max="12269" min="12269" style="545" width="25.13"/>
    <col collapsed="false" customWidth="false" hidden="false" outlineLevel="0" max="12517" min="12270" style="545" width="9.87"/>
    <col collapsed="false" customWidth="true" hidden="false" outlineLevel="0" max="12518" min="12518" style="545" width="8.5"/>
    <col collapsed="false" customWidth="true" hidden="false" outlineLevel="0" max="12519" min="12519" style="545" width="14"/>
    <col collapsed="false" customWidth="true" hidden="false" outlineLevel="0" max="12520" min="12520" style="545" width="17.87"/>
    <col collapsed="false" customWidth="true" hidden="false" outlineLevel="0" max="12521" min="12521" style="545" width="45"/>
    <col collapsed="false" customWidth="true" hidden="false" outlineLevel="0" max="12522" min="12522" style="545" width="61.5"/>
    <col collapsed="false" customWidth="true" hidden="false" outlineLevel="0" max="12523" min="12523" style="545" width="20.5"/>
    <col collapsed="false" customWidth="true" hidden="false" outlineLevel="0" max="12524" min="12524" style="545" width="22.87"/>
    <col collapsed="false" customWidth="true" hidden="false" outlineLevel="0" max="12525" min="12525" style="545" width="25.13"/>
    <col collapsed="false" customWidth="false" hidden="false" outlineLevel="0" max="12773" min="12526" style="545" width="9.87"/>
    <col collapsed="false" customWidth="true" hidden="false" outlineLevel="0" max="12774" min="12774" style="545" width="8.5"/>
    <col collapsed="false" customWidth="true" hidden="false" outlineLevel="0" max="12775" min="12775" style="545" width="14"/>
    <col collapsed="false" customWidth="true" hidden="false" outlineLevel="0" max="12776" min="12776" style="545" width="17.87"/>
    <col collapsed="false" customWidth="true" hidden="false" outlineLevel="0" max="12777" min="12777" style="545" width="45"/>
    <col collapsed="false" customWidth="true" hidden="false" outlineLevel="0" max="12778" min="12778" style="545" width="61.5"/>
    <col collapsed="false" customWidth="true" hidden="false" outlineLevel="0" max="12779" min="12779" style="545" width="20.5"/>
    <col collapsed="false" customWidth="true" hidden="false" outlineLevel="0" max="12780" min="12780" style="545" width="22.87"/>
    <col collapsed="false" customWidth="true" hidden="false" outlineLevel="0" max="12781" min="12781" style="545" width="25.13"/>
    <col collapsed="false" customWidth="false" hidden="false" outlineLevel="0" max="13029" min="12782" style="545" width="9.87"/>
    <col collapsed="false" customWidth="true" hidden="false" outlineLevel="0" max="13030" min="13030" style="545" width="8.5"/>
    <col collapsed="false" customWidth="true" hidden="false" outlineLevel="0" max="13031" min="13031" style="545" width="14"/>
    <col collapsed="false" customWidth="true" hidden="false" outlineLevel="0" max="13032" min="13032" style="545" width="17.87"/>
    <col collapsed="false" customWidth="true" hidden="false" outlineLevel="0" max="13033" min="13033" style="545" width="45"/>
    <col collapsed="false" customWidth="true" hidden="false" outlineLevel="0" max="13034" min="13034" style="545" width="61.5"/>
    <col collapsed="false" customWidth="true" hidden="false" outlineLevel="0" max="13035" min="13035" style="545" width="20.5"/>
    <col collapsed="false" customWidth="true" hidden="false" outlineLevel="0" max="13036" min="13036" style="545" width="22.87"/>
    <col collapsed="false" customWidth="true" hidden="false" outlineLevel="0" max="13037" min="13037" style="545" width="25.13"/>
    <col collapsed="false" customWidth="false" hidden="false" outlineLevel="0" max="13285" min="13038" style="545" width="9.87"/>
    <col collapsed="false" customWidth="true" hidden="false" outlineLevel="0" max="13286" min="13286" style="545" width="8.5"/>
    <col collapsed="false" customWidth="true" hidden="false" outlineLevel="0" max="13287" min="13287" style="545" width="14"/>
    <col collapsed="false" customWidth="true" hidden="false" outlineLevel="0" max="13288" min="13288" style="545" width="17.87"/>
    <col collapsed="false" customWidth="true" hidden="false" outlineLevel="0" max="13289" min="13289" style="545" width="45"/>
    <col collapsed="false" customWidth="true" hidden="false" outlineLevel="0" max="13290" min="13290" style="545" width="61.5"/>
    <col collapsed="false" customWidth="true" hidden="false" outlineLevel="0" max="13291" min="13291" style="545" width="20.5"/>
    <col collapsed="false" customWidth="true" hidden="false" outlineLevel="0" max="13292" min="13292" style="545" width="22.87"/>
    <col collapsed="false" customWidth="true" hidden="false" outlineLevel="0" max="13293" min="13293" style="545" width="25.13"/>
    <col collapsed="false" customWidth="false" hidden="false" outlineLevel="0" max="13541" min="13294" style="545" width="9.87"/>
    <col collapsed="false" customWidth="true" hidden="false" outlineLevel="0" max="13542" min="13542" style="545" width="8.5"/>
    <col collapsed="false" customWidth="true" hidden="false" outlineLevel="0" max="13543" min="13543" style="545" width="14"/>
    <col collapsed="false" customWidth="true" hidden="false" outlineLevel="0" max="13544" min="13544" style="545" width="17.87"/>
    <col collapsed="false" customWidth="true" hidden="false" outlineLevel="0" max="13545" min="13545" style="545" width="45"/>
    <col collapsed="false" customWidth="true" hidden="false" outlineLevel="0" max="13546" min="13546" style="545" width="61.5"/>
    <col collapsed="false" customWidth="true" hidden="false" outlineLevel="0" max="13547" min="13547" style="545" width="20.5"/>
    <col collapsed="false" customWidth="true" hidden="false" outlineLevel="0" max="13548" min="13548" style="545" width="22.87"/>
    <col collapsed="false" customWidth="true" hidden="false" outlineLevel="0" max="13549" min="13549" style="545" width="25.13"/>
    <col collapsed="false" customWidth="false" hidden="false" outlineLevel="0" max="13797" min="13550" style="545" width="9.87"/>
    <col collapsed="false" customWidth="true" hidden="false" outlineLevel="0" max="13798" min="13798" style="545" width="8.5"/>
    <col collapsed="false" customWidth="true" hidden="false" outlineLevel="0" max="13799" min="13799" style="545" width="14"/>
    <col collapsed="false" customWidth="true" hidden="false" outlineLevel="0" max="13800" min="13800" style="545" width="17.87"/>
    <col collapsed="false" customWidth="true" hidden="false" outlineLevel="0" max="13801" min="13801" style="545" width="45"/>
    <col collapsed="false" customWidth="true" hidden="false" outlineLevel="0" max="13802" min="13802" style="545" width="61.5"/>
    <col collapsed="false" customWidth="true" hidden="false" outlineLevel="0" max="13803" min="13803" style="545" width="20.5"/>
    <col collapsed="false" customWidth="true" hidden="false" outlineLevel="0" max="13804" min="13804" style="545" width="22.87"/>
    <col collapsed="false" customWidth="true" hidden="false" outlineLevel="0" max="13805" min="13805" style="545" width="25.13"/>
    <col collapsed="false" customWidth="false" hidden="false" outlineLevel="0" max="14053" min="13806" style="545" width="9.87"/>
    <col collapsed="false" customWidth="true" hidden="false" outlineLevel="0" max="14054" min="14054" style="545" width="8.5"/>
    <col collapsed="false" customWidth="true" hidden="false" outlineLevel="0" max="14055" min="14055" style="545" width="14"/>
    <col collapsed="false" customWidth="true" hidden="false" outlineLevel="0" max="14056" min="14056" style="545" width="17.87"/>
    <col collapsed="false" customWidth="true" hidden="false" outlineLevel="0" max="14057" min="14057" style="545" width="45"/>
    <col collapsed="false" customWidth="true" hidden="false" outlineLevel="0" max="14058" min="14058" style="545" width="61.5"/>
    <col collapsed="false" customWidth="true" hidden="false" outlineLevel="0" max="14059" min="14059" style="545" width="20.5"/>
    <col collapsed="false" customWidth="true" hidden="false" outlineLevel="0" max="14060" min="14060" style="545" width="22.87"/>
    <col collapsed="false" customWidth="true" hidden="false" outlineLevel="0" max="14061" min="14061" style="545" width="25.13"/>
    <col collapsed="false" customWidth="false" hidden="false" outlineLevel="0" max="14309" min="14062" style="545" width="9.87"/>
    <col collapsed="false" customWidth="true" hidden="false" outlineLevel="0" max="14310" min="14310" style="545" width="8.5"/>
    <col collapsed="false" customWidth="true" hidden="false" outlineLevel="0" max="14311" min="14311" style="545" width="14"/>
    <col collapsed="false" customWidth="true" hidden="false" outlineLevel="0" max="14312" min="14312" style="545" width="17.87"/>
    <col collapsed="false" customWidth="true" hidden="false" outlineLevel="0" max="14313" min="14313" style="545" width="45"/>
    <col collapsed="false" customWidth="true" hidden="false" outlineLevel="0" max="14314" min="14314" style="545" width="61.5"/>
    <col collapsed="false" customWidth="true" hidden="false" outlineLevel="0" max="14315" min="14315" style="545" width="20.5"/>
    <col collapsed="false" customWidth="true" hidden="false" outlineLevel="0" max="14316" min="14316" style="545" width="22.87"/>
    <col collapsed="false" customWidth="true" hidden="false" outlineLevel="0" max="14317" min="14317" style="545" width="25.13"/>
    <col collapsed="false" customWidth="false" hidden="false" outlineLevel="0" max="14565" min="14318" style="545" width="9.87"/>
    <col collapsed="false" customWidth="true" hidden="false" outlineLevel="0" max="14566" min="14566" style="545" width="8.5"/>
    <col collapsed="false" customWidth="true" hidden="false" outlineLevel="0" max="14567" min="14567" style="545" width="14"/>
    <col collapsed="false" customWidth="true" hidden="false" outlineLevel="0" max="14568" min="14568" style="545" width="17.87"/>
    <col collapsed="false" customWidth="true" hidden="false" outlineLevel="0" max="14569" min="14569" style="545" width="45"/>
    <col collapsed="false" customWidth="true" hidden="false" outlineLevel="0" max="14570" min="14570" style="545" width="61.5"/>
    <col collapsed="false" customWidth="true" hidden="false" outlineLevel="0" max="14571" min="14571" style="545" width="20.5"/>
    <col collapsed="false" customWidth="true" hidden="false" outlineLevel="0" max="14572" min="14572" style="545" width="22.87"/>
    <col collapsed="false" customWidth="true" hidden="false" outlineLevel="0" max="14573" min="14573" style="545" width="25.13"/>
    <col collapsed="false" customWidth="false" hidden="false" outlineLevel="0" max="14821" min="14574" style="545" width="9.87"/>
    <col collapsed="false" customWidth="true" hidden="false" outlineLevel="0" max="14822" min="14822" style="545" width="8.5"/>
    <col collapsed="false" customWidth="true" hidden="false" outlineLevel="0" max="14823" min="14823" style="545" width="14"/>
    <col collapsed="false" customWidth="true" hidden="false" outlineLevel="0" max="14824" min="14824" style="545" width="17.87"/>
    <col collapsed="false" customWidth="true" hidden="false" outlineLevel="0" max="14825" min="14825" style="545" width="45"/>
    <col collapsed="false" customWidth="true" hidden="false" outlineLevel="0" max="14826" min="14826" style="545" width="61.5"/>
    <col collapsed="false" customWidth="true" hidden="false" outlineLevel="0" max="14827" min="14827" style="545" width="20.5"/>
    <col collapsed="false" customWidth="true" hidden="false" outlineLevel="0" max="14828" min="14828" style="545" width="22.87"/>
    <col collapsed="false" customWidth="true" hidden="false" outlineLevel="0" max="14829" min="14829" style="545" width="25.13"/>
    <col collapsed="false" customWidth="false" hidden="false" outlineLevel="0" max="15077" min="14830" style="545" width="9.87"/>
    <col collapsed="false" customWidth="true" hidden="false" outlineLevel="0" max="15078" min="15078" style="545" width="8.5"/>
    <col collapsed="false" customWidth="true" hidden="false" outlineLevel="0" max="15079" min="15079" style="545" width="14"/>
    <col collapsed="false" customWidth="true" hidden="false" outlineLevel="0" max="15080" min="15080" style="545" width="17.87"/>
    <col collapsed="false" customWidth="true" hidden="false" outlineLevel="0" max="15081" min="15081" style="545" width="45"/>
    <col collapsed="false" customWidth="true" hidden="false" outlineLevel="0" max="15082" min="15082" style="545" width="61.5"/>
    <col collapsed="false" customWidth="true" hidden="false" outlineLevel="0" max="15083" min="15083" style="545" width="20.5"/>
    <col collapsed="false" customWidth="true" hidden="false" outlineLevel="0" max="15084" min="15084" style="545" width="22.87"/>
    <col collapsed="false" customWidth="true" hidden="false" outlineLevel="0" max="15085" min="15085" style="545" width="25.13"/>
    <col collapsed="false" customWidth="false" hidden="false" outlineLevel="0" max="15333" min="15086" style="545" width="9.87"/>
    <col collapsed="false" customWidth="true" hidden="false" outlineLevel="0" max="15334" min="15334" style="545" width="8.5"/>
    <col collapsed="false" customWidth="true" hidden="false" outlineLevel="0" max="15335" min="15335" style="545" width="14"/>
    <col collapsed="false" customWidth="true" hidden="false" outlineLevel="0" max="15336" min="15336" style="545" width="17.87"/>
    <col collapsed="false" customWidth="true" hidden="false" outlineLevel="0" max="15337" min="15337" style="545" width="45"/>
    <col collapsed="false" customWidth="true" hidden="false" outlineLevel="0" max="15338" min="15338" style="545" width="61.5"/>
    <col collapsed="false" customWidth="true" hidden="false" outlineLevel="0" max="15339" min="15339" style="545" width="20.5"/>
    <col collapsed="false" customWidth="true" hidden="false" outlineLevel="0" max="15340" min="15340" style="545" width="22.87"/>
    <col collapsed="false" customWidth="true" hidden="false" outlineLevel="0" max="15341" min="15341" style="545" width="25.13"/>
    <col collapsed="false" customWidth="false" hidden="false" outlineLevel="0" max="15589" min="15342" style="545" width="9.87"/>
    <col collapsed="false" customWidth="true" hidden="false" outlineLevel="0" max="15590" min="15590" style="545" width="8.5"/>
    <col collapsed="false" customWidth="true" hidden="false" outlineLevel="0" max="15591" min="15591" style="545" width="14"/>
    <col collapsed="false" customWidth="true" hidden="false" outlineLevel="0" max="15592" min="15592" style="545" width="17.87"/>
    <col collapsed="false" customWidth="true" hidden="false" outlineLevel="0" max="15593" min="15593" style="545" width="45"/>
    <col collapsed="false" customWidth="true" hidden="false" outlineLevel="0" max="15594" min="15594" style="545" width="61.5"/>
    <col collapsed="false" customWidth="true" hidden="false" outlineLevel="0" max="15595" min="15595" style="545" width="20.5"/>
    <col collapsed="false" customWidth="true" hidden="false" outlineLevel="0" max="15596" min="15596" style="545" width="22.87"/>
    <col collapsed="false" customWidth="true" hidden="false" outlineLevel="0" max="15597" min="15597" style="545" width="25.13"/>
    <col collapsed="false" customWidth="false" hidden="false" outlineLevel="0" max="15845" min="15598" style="545" width="9.87"/>
    <col collapsed="false" customWidth="true" hidden="false" outlineLevel="0" max="15846" min="15846" style="545" width="8.5"/>
    <col collapsed="false" customWidth="true" hidden="false" outlineLevel="0" max="15847" min="15847" style="545" width="14"/>
    <col collapsed="false" customWidth="true" hidden="false" outlineLevel="0" max="15848" min="15848" style="545" width="17.87"/>
    <col collapsed="false" customWidth="true" hidden="false" outlineLevel="0" max="15849" min="15849" style="545" width="45"/>
    <col collapsed="false" customWidth="true" hidden="false" outlineLevel="0" max="15850" min="15850" style="545" width="61.5"/>
    <col collapsed="false" customWidth="true" hidden="false" outlineLevel="0" max="15851" min="15851" style="545" width="20.5"/>
    <col collapsed="false" customWidth="true" hidden="false" outlineLevel="0" max="15852" min="15852" style="545" width="22.87"/>
    <col collapsed="false" customWidth="true" hidden="false" outlineLevel="0" max="15853" min="15853" style="545" width="25.13"/>
    <col collapsed="false" customWidth="false" hidden="false" outlineLevel="0" max="16101" min="15854" style="545" width="9.87"/>
    <col collapsed="false" customWidth="true" hidden="false" outlineLevel="0" max="16102" min="16102" style="545" width="8.5"/>
    <col collapsed="false" customWidth="true" hidden="false" outlineLevel="0" max="16103" min="16103" style="545" width="14"/>
    <col collapsed="false" customWidth="true" hidden="false" outlineLevel="0" max="16104" min="16104" style="545" width="17.87"/>
    <col collapsed="false" customWidth="true" hidden="false" outlineLevel="0" max="16105" min="16105" style="545" width="45"/>
    <col collapsed="false" customWidth="true" hidden="false" outlineLevel="0" max="16106" min="16106" style="545" width="61.5"/>
    <col collapsed="false" customWidth="true" hidden="false" outlineLevel="0" max="16107" min="16107" style="545" width="20.5"/>
    <col collapsed="false" customWidth="true" hidden="false" outlineLevel="0" max="16108" min="16108" style="545" width="22.87"/>
    <col collapsed="false" customWidth="true" hidden="false" outlineLevel="0" max="16109" min="16109" style="545" width="25.13"/>
    <col collapsed="false" customWidth="false" hidden="false" outlineLevel="0" max="16384" min="16110" style="545" width="9.87"/>
  </cols>
  <sheetData>
    <row r="1" s="549" customFormat="true" ht="39.75" hidden="false" customHeight="true" outlineLevel="0" collapsed="false">
      <c r="A1" s="546" t="s">
        <v>284</v>
      </c>
      <c r="B1" s="547"/>
      <c r="C1" s="548"/>
      <c r="D1" s="548"/>
      <c r="E1" s="548"/>
      <c r="F1" s="548"/>
      <c r="G1" s="548"/>
      <c r="H1" s="548"/>
      <c r="I1" s="548"/>
      <c r="J1" s="548"/>
    </row>
    <row r="2" s="551" customFormat="true" ht="19.5" hidden="false" customHeight="true" outlineLevel="0" collapsed="false">
      <c r="A2" s="546"/>
      <c r="B2" s="550"/>
      <c r="C2" s="548"/>
      <c r="D2" s="548"/>
      <c r="E2" s="548"/>
      <c r="F2" s="548"/>
      <c r="G2" s="548"/>
      <c r="H2" s="548"/>
      <c r="I2" s="548"/>
      <c r="J2" s="548"/>
    </row>
    <row r="3" s="553" customFormat="true" ht="39" hidden="false" customHeight="true" outlineLevel="0" collapsed="false">
      <c r="A3" s="548"/>
      <c r="B3" s="552" t="s">
        <v>285</v>
      </c>
      <c r="C3" s="552"/>
      <c r="D3" s="552"/>
      <c r="E3" s="552"/>
      <c r="F3" s="552"/>
      <c r="G3" s="552"/>
      <c r="H3" s="552"/>
      <c r="I3" s="552"/>
      <c r="J3" s="548"/>
    </row>
    <row r="4" s="551" customFormat="true" ht="24.75" hidden="false" customHeight="true" outlineLevel="0" collapsed="false">
      <c r="A4" s="548"/>
      <c r="B4" s="554" t="s">
        <v>286</v>
      </c>
      <c r="C4" s="554"/>
      <c r="D4" s="554"/>
      <c r="E4" s="554"/>
      <c r="F4" s="554"/>
      <c r="G4" s="554"/>
      <c r="H4" s="554"/>
      <c r="I4" s="554"/>
      <c r="J4" s="548"/>
    </row>
    <row r="5" s="551" customFormat="true" ht="24.75" hidden="false" customHeight="true" outlineLevel="0" collapsed="false">
      <c r="A5" s="548"/>
      <c r="B5" s="555" t="s">
        <v>287</v>
      </c>
      <c r="C5" s="554" t="s">
        <v>288</v>
      </c>
      <c r="D5" s="554"/>
      <c r="E5" s="554"/>
      <c r="F5" s="554"/>
      <c r="G5" s="554"/>
      <c r="H5" s="554"/>
      <c r="I5" s="554"/>
      <c r="J5" s="548"/>
    </row>
    <row r="6" s="551" customFormat="true" ht="24.75" hidden="false" customHeight="true" outlineLevel="0" collapsed="false">
      <c r="A6" s="548"/>
      <c r="B6" s="555" t="s">
        <v>289</v>
      </c>
      <c r="C6" s="554" t="s">
        <v>290</v>
      </c>
      <c r="D6" s="554"/>
      <c r="E6" s="554"/>
      <c r="F6" s="554"/>
      <c r="G6" s="554"/>
      <c r="H6" s="554"/>
      <c r="I6" s="554"/>
      <c r="J6" s="548"/>
    </row>
    <row r="7" s="551" customFormat="true" ht="24.75" hidden="false" customHeight="true" outlineLevel="0" collapsed="false">
      <c r="A7" s="548"/>
      <c r="B7" s="555" t="s">
        <v>291</v>
      </c>
      <c r="C7" s="554" t="s">
        <v>292</v>
      </c>
      <c r="D7" s="554"/>
      <c r="E7" s="554"/>
      <c r="F7" s="554"/>
      <c r="G7" s="554"/>
      <c r="H7" s="554"/>
      <c r="I7" s="554"/>
      <c r="J7" s="548"/>
    </row>
    <row r="8" s="551" customFormat="true" ht="24.75" hidden="false" customHeight="true" outlineLevel="0" collapsed="false">
      <c r="A8" s="548"/>
      <c r="B8" s="556"/>
      <c r="C8" s="548"/>
      <c r="D8" s="557"/>
      <c r="E8" s="557"/>
      <c r="F8" s="557"/>
      <c r="G8" s="557"/>
      <c r="H8" s="557"/>
      <c r="I8" s="557"/>
      <c r="J8" s="548"/>
    </row>
    <row r="9" s="551" customFormat="true" ht="36" hidden="false" customHeight="true" outlineLevel="0" collapsed="false">
      <c r="A9" s="548"/>
      <c r="B9" s="552" t="s">
        <v>293</v>
      </c>
      <c r="C9" s="552"/>
      <c r="D9" s="552"/>
      <c r="E9" s="552"/>
      <c r="F9" s="552"/>
      <c r="G9" s="552"/>
      <c r="H9" s="552"/>
      <c r="I9" s="552"/>
      <c r="J9" s="548"/>
    </row>
    <row r="10" s="551" customFormat="true" ht="24.75" hidden="false" customHeight="true" outlineLevel="0" collapsed="false">
      <c r="A10" s="548"/>
      <c r="B10" s="554" t="s">
        <v>294</v>
      </c>
      <c r="C10" s="554"/>
      <c r="D10" s="554"/>
      <c r="E10" s="554"/>
      <c r="F10" s="554"/>
      <c r="G10" s="554"/>
      <c r="H10" s="554"/>
      <c r="I10" s="554"/>
      <c r="J10" s="548"/>
    </row>
    <row r="11" s="551" customFormat="true" ht="56.25" hidden="false" customHeight="true" outlineLevel="0" collapsed="false">
      <c r="A11" s="548"/>
      <c r="B11" s="555" t="s">
        <v>287</v>
      </c>
      <c r="C11" s="558" t="s">
        <v>295</v>
      </c>
      <c r="D11" s="558"/>
      <c r="E11" s="558"/>
      <c r="F11" s="558"/>
      <c r="G11" s="558"/>
      <c r="H11" s="558"/>
      <c r="I11" s="558"/>
      <c r="J11" s="548"/>
    </row>
    <row r="12" s="551" customFormat="true" ht="54" hidden="false" customHeight="true" outlineLevel="0" collapsed="false">
      <c r="A12" s="548"/>
      <c r="B12" s="555"/>
      <c r="C12" s="559" t="s">
        <v>296</v>
      </c>
      <c r="D12" s="555" t="s">
        <v>297</v>
      </c>
      <c r="E12" s="558" t="s">
        <v>298</v>
      </c>
      <c r="F12" s="558"/>
      <c r="G12" s="558"/>
      <c r="H12" s="558"/>
      <c r="I12" s="558"/>
      <c r="J12" s="560"/>
    </row>
    <row r="13" s="551" customFormat="true" ht="32.25" hidden="false" customHeight="true" outlineLevel="0" collapsed="false">
      <c r="A13" s="548"/>
      <c r="B13" s="555"/>
      <c r="C13" s="559"/>
      <c r="D13" s="555" t="s">
        <v>299</v>
      </c>
      <c r="E13" s="558" t="s">
        <v>300</v>
      </c>
      <c r="F13" s="558"/>
      <c r="G13" s="558"/>
      <c r="H13" s="558"/>
      <c r="I13" s="558"/>
      <c r="J13" s="560"/>
    </row>
    <row r="14" s="551" customFormat="true" ht="24.75" hidden="false" customHeight="true" outlineLevel="0" collapsed="false">
      <c r="A14" s="548"/>
      <c r="B14" s="555" t="s">
        <v>289</v>
      </c>
      <c r="C14" s="554" t="s">
        <v>301</v>
      </c>
      <c r="D14" s="554"/>
      <c r="E14" s="554"/>
      <c r="F14" s="554"/>
      <c r="G14" s="554"/>
      <c r="H14" s="554"/>
      <c r="I14" s="554"/>
      <c r="J14" s="548"/>
    </row>
    <row r="15" s="551" customFormat="true" ht="24.75" hidden="false" customHeight="true" outlineLevel="0" collapsed="false">
      <c r="A15" s="548"/>
      <c r="B15" s="548"/>
      <c r="C15" s="548"/>
      <c r="D15" s="548"/>
      <c r="E15" s="548"/>
      <c r="F15" s="548"/>
      <c r="G15" s="548"/>
      <c r="H15" s="548"/>
      <c r="I15" s="548"/>
      <c r="J15" s="548"/>
    </row>
    <row r="16" customFormat="false" ht="15.75" hidden="false" customHeight="true" outlineLevel="0" collapsed="false">
      <c r="A16" s="561"/>
      <c r="B16" s="561"/>
      <c r="C16" s="561"/>
      <c r="D16" s="561"/>
      <c r="E16" s="561"/>
      <c r="F16" s="561"/>
      <c r="G16" s="561"/>
      <c r="H16" s="561"/>
      <c r="I16" s="561"/>
      <c r="J16" s="561"/>
    </row>
    <row r="17" customFormat="false" ht="39.75" hidden="false" customHeight="true" outlineLevel="0" collapsed="false">
      <c r="A17" s="562" t="s">
        <v>302</v>
      </c>
      <c r="B17" s="563"/>
      <c r="C17" s="563"/>
      <c r="D17" s="563"/>
      <c r="E17" s="563"/>
      <c r="F17" s="563"/>
      <c r="G17" s="563"/>
      <c r="H17" s="563"/>
      <c r="I17" s="563"/>
      <c r="J17" s="564"/>
    </row>
    <row r="18" customFormat="false" ht="19.5" hidden="false" customHeight="true" outlineLevel="0" collapsed="false">
      <c r="A18" s="565"/>
      <c r="B18" s="566"/>
      <c r="C18" s="566"/>
      <c r="D18" s="566"/>
      <c r="E18" s="566"/>
      <c r="F18" s="566"/>
      <c r="G18" s="566"/>
      <c r="H18" s="566"/>
      <c r="I18" s="566"/>
    </row>
    <row r="19" customFormat="false" ht="39.75" hidden="false" customHeight="true" outlineLevel="0" collapsed="false">
      <c r="A19" s="567" t="s">
        <v>303</v>
      </c>
      <c r="B19" s="566"/>
      <c r="C19" s="568"/>
      <c r="D19" s="568"/>
      <c r="E19" s="566"/>
      <c r="F19" s="566"/>
      <c r="G19" s="566"/>
      <c r="H19" s="566"/>
      <c r="I19" s="566"/>
    </row>
    <row r="20" customFormat="false" ht="48" hidden="false" customHeight="false" outlineLevel="0" collapsed="false">
      <c r="A20" s="569" t="s">
        <v>304</v>
      </c>
      <c r="B20" s="569"/>
      <c r="C20" s="570" t="s">
        <v>305</v>
      </c>
      <c r="D20" s="571" t="s">
        <v>306</v>
      </c>
      <c r="E20" s="571" t="s">
        <v>307</v>
      </c>
      <c r="F20" s="571" t="s">
        <v>308</v>
      </c>
      <c r="G20" s="544"/>
      <c r="H20" s="544"/>
      <c r="I20" s="544"/>
    </row>
    <row r="21" customFormat="false" ht="96" hidden="false" customHeight="true" outlineLevel="0" collapsed="false">
      <c r="A21" s="572" t="s">
        <v>309</v>
      </c>
      <c r="B21" s="572"/>
      <c r="C21" s="573" t="s">
        <v>310</v>
      </c>
      <c r="D21" s="573" t="s">
        <v>311</v>
      </c>
      <c r="E21" s="573" t="s">
        <v>312</v>
      </c>
      <c r="F21" s="573" t="s">
        <v>313</v>
      </c>
      <c r="G21" s="544"/>
      <c r="H21" s="544"/>
      <c r="I21" s="544"/>
    </row>
    <row r="22" customFormat="false" ht="85.5" hidden="false" customHeight="true" outlineLevel="0" collapsed="false">
      <c r="A22" s="572" t="s">
        <v>314</v>
      </c>
      <c r="B22" s="572"/>
      <c r="C22" s="573" t="s">
        <v>315</v>
      </c>
      <c r="D22" s="573" t="s">
        <v>311</v>
      </c>
      <c r="E22" s="573" t="s">
        <v>316</v>
      </c>
      <c r="F22" s="574" t="s">
        <v>317</v>
      </c>
      <c r="G22" s="566"/>
      <c r="H22" s="566"/>
      <c r="I22" s="566"/>
    </row>
    <row r="23" customFormat="false" ht="85.5" hidden="false" customHeight="true" outlineLevel="0" collapsed="false">
      <c r="A23" s="572" t="s">
        <v>318</v>
      </c>
      <c r="B23" s="572"/>
      <c r="C23" s="573" t="s">
        <v>319</v>
      </c>
      <c r="D23" s="573" t="s">
        <v>320</v>
      </c>
      <c r="E23" s="573" t="s">
        <v>316</v>
      </c>
      <c r="F23" s="574" t="s">
        <v>321</v>
      </c>
      <c r="G23" s="566"/>
      <c r="H23" s="566"/>
      <c r="I23" s="566"/>
    </row>
    <row r="24" customFormat="false" ht="13.5" hidden="false" customHeight="false" outlineLevel="0" collapsed="false">
      <c r="A24" s="566"/>
      <c r="B24" s="566"/>
      <c r="C24" s="566"/>
      <c r="D24" s="566"/>
      <c r="E24" s="566"/>
      <c r="F24" s="566"/>
      <c r="G24" s="566"/>
      <c r="H24" s="566"/>
      <c r="I24" s="566"/>
    </row>
    <row r="25" customFormat="false" ht="24" hidden="false" customHeight="true" outlineLevel="0" collapsed="false">
      <c r="A25" s="575" t="s">
        <v>322</v>
      </c>
      <c r="B25" s="575"/>
      <c r="C25" s="575"/>
      <c r="D25" s="575"/>
      <c r="E25" s="575"/>
      <c r="F25" s="575"/>
      <c r="G25" s="575"/>
      <c r="H25" s="575"/>
      <c r="I25" s="575"/>
    </row>
    <row r="26" customFormat="false" ht="24" hidden="false" customHeight="false" outlineLevel="0" collapsed="false">
      <c r="A26" s="576" t="s">
        <v>323</v>
      </c>
      <c r="B26" s="576"/>
      <c r="C26" s="576"/>
      <c r="D26" s="576"/>
      <c r="E26" s="576"/>
      <c r="F26" s="576"/>
      <c r="G26" s="576"/>
      <c r="H26" s="576"/>
      <c r="I26" s="576"/>
    </row>
    <row r="27" customFormat="false" ht="24" hidden="false" customHeight="true" outlineLevel="0" collapsed="false">
      <c r="A27" s="577" t="s">
        <v>324</v>
      </c>
      <c r="B27" s="577"/>
      <c r="C27" s="577"/>
      <c r="D27" s="577"/>
      <c r="E27" s="577"/>
      <c r="F27" s="577"/>
      <c r="G27" s="577"/>
      <c r="H27" s="577"/>
      <c r="I27" s="577"/>
    </row>
    <row r="28" customFormat="false" ht="13.5" hidden="false" customHeight="false" outlineLevel="0" collapsed="false">
      <c r="A28" s="566"/>
      <c r="B28" s="566"/>
      <c r="C28" s="566"/>
      <c r="D28" s="566"/>
      <c r="E28" s="566"/>
      <c r="F28" s="566"/>
      <c r="G28" s="566"/>
      <c r="H28" s="566"/>
      <c r="I28" s="566"/>
    </row>
    <row r="29" customFormat="false" ht="13.5" hidden="false" customHeight="false" outlineLevel="0" collapsed="false">
      <c r="A29" s="566"/>
      <c r="B29" s="566"/>
      <c r="C29" s="566"/>
      <c r="D29" s="566"/>
      <c r="E29" s="566"/>
      <c r="F29" s="566"/>
      <c r="G29" s="566"/>
      <c r="H29" s="566"/>
      <c r="I29" s="566"/>
    </row>
  </sheetData>
  <mergeCells count="19">
    <mergeCell ref="B3:I3"/>
    <mergeCell ref="B4:I4"/>
    <mergeCell ref="C5:I5"/>
    <mergeCell ref="C6:I6"/>
    <mergeCell ref="C7:I7"/>
    <mergeCell ref="B9:I9"/>
    <mergeCell ref="B10:I10"/>
    <mergeCell ref="B11:B13"/>
    <mergeCell ref="C11:I11"/>
    <mergeCell ref="C12:C13"/>
    <mergeCell ref="E12:I12"/>
    <mergeCell ref="E13:I13"/>
    <mergeCell ref="C14:I14"/>
    <mergeCell ref="A20:B20"/>
    <mergeCell ref="A21:B21"/>
    <mergeCell ref="A22:B22"/>
    <mergeCell ref="A23:B23"/>
    <mergeCell ref="A25:I25"/>
    <mergeCell ref="A27:I27"/>
  </mergeCells>
  <printOptions headings="false" gridLines="false" gridLinesSet="true" horizontalCentered="true" verticalCentered="false"/>
  <pageMargins left="0.590277777777778" right="0.590277777777778" top="0.865972222222222" bottom="0.393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rowBreaks count="1" manualBreakCount="1">
    <brk id="29" man="true" max="16383" min="0"/>
  </rowBreaks>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0000"/>
    <pageSetUpPr fitToPage="true"/>
  </sheetPr>
  <dimension ref="A2:BX4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17" activeCellId="0" sqref="G17"/>
    </sheetView>
  </sheetViews>
  <sheetFormatPr defaultColWidth="8.68359375" defaultRowHeight="13.5" zeroHeight="false" outlineLevelRow="0" outlineLevelCol="0"/>
  <cols>
    <col collapsed="false" customWidth="true" hidden="false" outlineLevel="0" max="6" min="6" style="0" width="52.76"/>
    <col collapsed="false" customWidth="true" hidden="false" outlineLevel="0" max="9" min="7" style="0" width="14.26"/>
    <col collapsed="false" customWidth="true" hidden="false" outlineLevel="0" max="11" min="10" style="0" width="12.37"/>
    <col collapsed="false" customWidth="true" hidden="false" outlineLevel="0" max="23" min="18" style="0" width="8.76"/>
    <col collapsed="false" customWidth="true" hidden="false" outlineLevel="0" max="56" min="28" style="0" width="5.26"/>
    <col collapsed="false" customWidth="true" hidden="false" outlineLevel="0" max="69" min="69" style="0" width="6.63"/>
    <col collapsed="false" customWidth="true" hidden="false" outlineLevel="0" max="70" min="70" style="0" width="9.37"/>
    <col collapsed="false" customWidth="true" hidden="false" outlineLevel="0" max="72" min="71" style="0" width="10.26"/>
  </cols>
  <sheetData>
    <row r="2" s="590" customFormat="true" ht="14.25" hidden="false" customHeight="false" outlineLevel="0" collapsed="false">
      <c r="A2" s="578"/>
      <c r="B2" s="578" t="s">
        <v>325</v>
      </c>
      <c r="C2" s="579"/>
      <c r="D2" s="580"/>
      <c r="E2" s="580"/>
      <c r="F2" s="581"/>
      <c r="G2" s="582" t="s">
        <v>326</v>
      </c>
      <c r="H2" s="583"/>
      <c r="I2" s="583"/>
      <c r="J2" s="584"/>
      <c r="K2" s="584"/>
      <c r="L2" s="584"/>
      <c r="M2" s="584"/>
      <c r="N2" s="585"/>
      <c r="O2" s="585"/>
      <c r="P2" s="585"/>
      <c r="Q2" s="585"/>
      <c r="R2" s="585"/>
      <c r="S2" s="585"/>
      <c r="T2" s="585"/>
      <c r="U2" s="585"/>
      <c r="V2" s="585"/>
      <c r="W2" s="585"/>
      <c r="X2" s="585"/>
      <c r="Y2" s="585"/>
      <c r="Z2" s="585"/>
      <c r="AA2" s="585"/>
      <c r="AB2" s="585"/>
      <c r="AC2" s="585"/>
      <c r="AD2" s="585"/>
      <c r="AE2" s="585"/>
      <c r="AF2" s="585"/>
      <c r="AG2" s="585"/>
      <c r="AH2" s="585"/>
      <c r="AI2" s="585"/>
      <c r="AJ2" s="585"/>
      <c r="AK2" s="585"/>
      <c r="AL2" s="585"/>
      <c r="AM2" s="585"/>
      <c r="AN2" s="585"/>
      <c r="AO2" s="585"/>
      <c r="AP2" s="585"/>
      <c r="AQ2" s="585"/>
      <c r="AR2" s="585"/>
      <c r="AS2" s="585"/>
      <c r="AT2" s="585"/>
      <c r="AU2" s="585"/>
      <c r="AV2" s="585"/>
      <c r="AW2" s="585"/>
      <c r="AX2" s="585"/>
      <c r="AY2" s="585"/>
      <c r="AZ2" s="585"/>
      <c r="BA2" s="585"/>
      <c r="BB2" s="585"/>
      <c r="BC2" s="585"/>
      <c r="BD2" s="585"/>
      <c r="BE2" s="585"/>
      <c r="BF2" s="585"/>
      <c r="BG2" s="585"/>
      <c r="BH2" s="585"/>
      <c r="BI2" s="585"/>
      <c r="BJ2" s="585"/>
      <c r="BK2" s="585"/>
      <c r="BL2" s="585"/>
      <c r="BM2" s="585"/>
      <c r="BN2" s="585"/>
      <c r="BO2" s="585"/>
      <c r="BP2" s="586"/>
      <c r="BQ2" s="587"/>
      <c r="BR2" s="588" t="s">
        <v>327</v>
      </c>
      <c r="BS2" s="588"/>
      <c r="BT2" s="588"/>
      <c r="BU2" s="589"/>
      <c r="BV2" s="588" t="s">
        <v>328</v>
      </c>
      <c r="BW2" s="588"/>
      <c r="BX2" s="588"/>
    </row>
    <row r="3" s="609" customFormat="true" ht="37.5" hidden="false" customHeight="true" outlineLevel="0" collapsed="false">
      <c r="A3" s="591" t="s">
        <v>329</v>
      </c>
      <c r="B3" s="592" t="s">
        <v>330</v>
      </c>
      <c r="C3" s="593"/>
      <c r="D3" s="594"/>
      <c r="E3" s="595"/>
      <c r="F3" s="594"/>
      <c r="G3" s="596" t="s">
        <v>56</v>
      </c>
      <c r="H3" s="596"/>
      <c r="I3" s="596"/>
      <c r="J3" s="597" t="s">
        <v>331</v>
      </c>
      <c r="K3" s="597"/>
      <c r="L3" s="597"/>
      <c r="M3" s="597"/>
      <c r="N3" s="598" t="s">
        <v>332</v>
      </c>
      <c r="O3" s="598"/>
      <c r="P3" s="598" t="s">
        <v>333</v>
      </c>
      <c r="Q3" s="598"/>
      <c r="R3" s="598" t="s">
        <v>334</v>
      </c>
      <c r="S3" s="598"/>
      <c r="T3" s="599" t="s">
        <v>335</v>
      </c>
      <c r="U3" s="599"/>
      <c r="V3" s="599"/>
      <c r="W3" s="599"/>
      <c r="X3" s="600" t="s">
        <v>336</v>
      </c>
      <c r="Y3" s="601"/>
      <c r="Z3" s="601"/>
      <c r="AA3" s="601"/>
      <c r="AB3" s="601"/>
      <c r="AC3" s="601"/>
      <c r="AD3" s="601"/>
      <c r="AE3" s="601"/>
      <c r="AF3" s="601"/>
      <c r="AG3" s="601"/>
      <c r="AH3" s="601"/>
      <c r="AI3" s="601"/>
      <c r="AJ3" s="601"/>
      <c r="AK3" s="601"/>
      <c r="AL3" s="601"/>
      <c r="AM3" s="601"/>
      <c r="AN3" s="601"/>
      <c r="AO3" s="601"/>
      <c r="AP3" s="601"/>
      <c r="AQ3" s="601"/>
      <c r="AR3" s="601"/>
      <c r="AS3" s="601"/>
      <c r="AT3" s="601"/>
      <c r="AU3" s="601"/>
      <c r="AV3" s="601"/>
      <c r="AW3" s="601"/>
      <c r="AX3" s="601"/>
      <c r="AY3" s="601"/>
      <c r="AZ3" s="601"/>
      <c r="BA3" s="601"/>
      <c r="BB3" s="601"/>
      <c r="BC3" s="601"/>
      <c r="BD3" s="601"/>
      <c r="BE3" s="602" t="s">
        <v>337</v>
      </c>
      <c r="BF3" s="602"/>
      <c r="BG3" s="602"/>
      <c r="BH3" s="603" t="s">
        <v>210</v>
      </c>
      <c r="BI3" s="604" t="s">
        <v>338</v>
      </c>
      <c r="BJ3" s="604"/>
      <c r="BK3" s="604"/>
      <c r="BL3" s="604"/>
      <c r="BM3" s="604"/>
      <c r="BN3" s="604"/>
      <c r="BO3" s="604"/>
      <c r="BP3" s="604"/>
      <c r="BQ3" s="605"/>
      <c r="BR3" s="606"/>
      <c r="BS3" s="607" t="s">
        <v>339</v>
      </c>
      <c r="BT3" s="607"/>
      <c r="BU3" s="608"/>
      <c r="BV3" s="606"/>
      <c r="BW3" s="607" t="s">
        <v>339</v>
      </c>
      <c r="BX3" s="607"/>
    </row>
    <row r="4" s="590" customFormat="true" ht="118.5" hidden="false" customHeight="true" outlineLevel="0" collapsed="false">
      <c r="A4" s="579"/>
      <c r="B4" s="610" t="s">
        <v>340</v>
      </c>
      <c r="C4" s="610" t="s">
        <v>341</v>
      </c>
      <c r="D4" s="611" t="s">
        <v>342</v>
      </c>
      <c r="E4" s="611" t="s">
        <v>343</v>
      </c>
      <c r="F4" s="611" t="s">
        <v>344</v>
      </c>
      <c r="G4" s="612" t="s">
        <v>345</v>
      </c>
      <c r="H4" s="612" t="s">
        <v>346</v>
      </c>
      <c r="I4" s="613" t="s">
        <v>347</v>
      </c>
      <c r="J4" s="614" t="s">
        <v>70</v>
      </c>
      <c r="K4" s="614" t="s">
        <v>72</v>
      </c>
      <c r="L4" s="615" t="s">
        <v>348</v>
      </c>
      <c r="M4" s="615" t="s">
        <v>347</v>
      </c>
      <c r="N4" s="616" t="s">
        <v>349</v>
      </c>
      <c r="O4" s="617" t="s">
        <v>350</v>
      </c>
      <c r="P4" s="616" t="s">
        <v>349</v>
      </c>
      <c r="Q4" s="617" t="s">
        <v>351</v>
      </c>
      <c r="R4" s="616" t="s">
        <v>352</v>
      </c>
      <c r="S4" s="618" t="s">
        <v>353</v>
      </c>
      <c r="T4" s="619" t="s">
        <v>92</v>
      </c>
      <c r="U4" s="619" t="s">
        <v>93</v>
      </c>
      <c r="V4" s="619" t="s">
        <v>94</v>
      </c>
      <c r="W4" s="619" t="s">
        <v>354</v>
      </c>
      <c r="X4" s="600"/>
      <c r="Y4" s="620" t="s">
        <v>355</v>
      </c>
      <c r="Z4" s="621" t="s">
        <v>351</v>
      </c>
      <c r="AA4" s="622" t="s">
        <v>356</v>
      </c>
      <c r="AB4" s="623" t="s">
        <v>357</v>
      </c>
      <c r="AC4" s="623"/>
      <c r="AD4" s="623"/>
      <c r="AE4" s="623"/>
      <c r="AF4" s="624" t="s">
        <v>358</v>
      </c>
      <c r="AG4" s="624"/>
      <c r="AH4" s="624"/>
      <c r="AI4" s="624"/>
      <c r="AJ4" s="623" t="s">
        <v>359</v>
      </c>
      <c r="AK4" s="623"/>
      <c r="AL4" s="623"/>
      <c r="AM4" s="623"/>
      <c r="AN4" s="623" t="s">
        <v>360</v>
      </c>
      <c r="AO4" s="623"/>
      <c r="AP4" s="623"/>
      <c r="AQ4" s="623"/>
      <c r="AR4" s="625" t="s">
        <v>361</v>
      </c>
      <c r="AS4" s="625"/>
      <c r="AT4" s="625"/>
      <c r="AU4" s="625"/>
      <c r="AV4" s="625"/>
      <c r="AW4" s="625"/>
      <c r="AX4" s="625"/>
      <c r="AY4" s="625"/>
      <c r="AZ4" s="625"/>
      <c r="BA4" s="623" t="s">
        <v>362</v>
      </c>
      <c r="BB4" s="623"/>
      <c r="BC4" s="623"/>
      <c r="BD4" s="623"/>
      <c r="BE4" s="626" t="s">
        <v>347</v>
      </c>
      <c r="BF4" s="627" t="s">
        <v>363</v>
      </c>
      <c r="BG4" s="627" t="s">
        <v>364</v>
      </c>
      <c r="BH4" s="603"/>
      <c r="BI4" s="628" t="s">
        <v>347</v>
      </c>
      <c r="BJ4" s="629" t="s">
        <v>365</v>
      </c>
      <c r="BK4" s="629" t="s">
        <v>165</v>
      </c>
      <c r="BL4" s="629" t="s">
        <v>166</v>
      </c>
      <c r="BM4" s="629" t="s">
        <v>168</v>
      </c>
      <c r="BN4" s="629" t="s">
        <v>170</v>
      </c>
      <c r="BO4" s="630" t="s">
        <v>172</v>
      </c>
      <c r="BP4" s="630" t="s">
        <v>366</v>
      </c>
      <c r="BQ4" s="587"/>
      <c r="BR4" s="631" t="s">
        <v>367</v>
      </c>
      <c r="BS4" s="632" t="s">
        <v>219</v>
      </c>
      <c r="BT4" s="633" t="s">
        <v>217</v>
      </c>
      <c r="BU4" s="634"/>
      <c r="BV4" s="631" t="s">
        <v>367</v>
      </c>
      <c r="BW4" s="632" t="s">
        <v>219</v>
      </c>
      <c r="BX4" s="633" t="s">
        <v>217</v>
      </c>
    </row>
    <row r="5" s="590" customFormat="true" ht="15" hidden="false" customHeight="false" outlineLevel="0" collapsed="false">
      <c r="A5" s="579"/>
      <c r="B5" s="610"/>
      <c r="C5" s="610"/>
      <c r="D5" s="611"/>
      <c r="E5" s="611"/>
      <c r="F5" s="611"/>
      <c r="G5" s="635" t="s">
        <v>58</v>
      </c>
      <c r="H5" s="635" t="s">
        <v>61</v>
      </c>
      <c r="I5" s="636"/>
      <c r="J5" s="637" t="s">
        <v>58</v>
      </c>
      <c r="K5" s="638" t="s">
        <v>61</v>
      </c>
      <c r="L5" s="639"/>
      <c r="M5" s="640"/>
      <c r="N5" s="641"/>
      <c r="O5" s="642"/>
      <c r="P5" s="641"/>
      <c r="Q5" s="642"/>
      <c r="R5" s="641"/>
      <c r="S5" s="643"/>
      <c r="T5" s="644"/>
      <c r="U5" s="644"/>
      <c r="V5" s="644"/>
      <c r="W5" s="645"/>
      <c r="X5" s="646"/>
      <c r="Y5" s="647"/>
      <c r="Z5" s="648"/>
      <c r="AA5" s="649"/>
      <c r="AB5" s="650" t="s">
        <v>58</v>
      </c>
      <c r="AC5" s="650" t="s">
        <v>61</v>
      </c>
      <c r="AD5" s="650" t="s">
        <v>368</v>
      </c>
      <c r="AE5" s="650" t="s">
        <v>369</v>
      </c>
      <c r="AF5" s="650" t="s">
        <v>370</v>
      </c>
      <c r="AG5" s="650" t="s">
        <v>371</v>
      </c>
      <c r="AH5" s="650" t="s">
        <v>372</v>
      </c>
      <c r="AI5" s="650" t="s">
        <v>373</v>
      </c>
      <c r="AJ5" s="650" t="s">
        <v>374</v>
      </c>
      <c r="AK5" s="650" t="s">
        <v>375</v>
      </c>
      <c r="AL5" s="650" t="s">
        <v>376</v>
      </c>
      <c r="AM5" s="650" t="s">
        <v>377</v>
      </c>
      <c r="AN5" s="650" t="s">
        <v>378</v>
      </c>
      <c r="AO5" s="650" t="s">
        <v>379</v>
      </c>
      <c r="AP5" s="650" t="s">
        <v>380</v>
      </c>
      <c r="AQ5" s="650" t="s">
        <v>381</v>
      </c>
      <c r="AR5" s="650" t="s">
        <v>382</v>
      </c>
      <c r="AS5" s="650" t="s">
        <v>383</v>
      </c>
      <c r="AT5" s="650" t="s">
        <v>384</v>
      </c>
      <c r="AU5" s="650" t="s">
        <v>385</v>
      </c>
      <c r="AV5" s="650" t="s">
        <v>386</v>
      </c>
      <c r="AW5" s="650" t="s">
        <v>387</v>
      </c>
      <c r="AX5" s="650" t="s">
        <v>388</v>
      </c>
      <c r="AY5" s="650" t="s">
        <v>389</v>
      </c>
      <c r="AZ5" s="650" t="s">
        <v>390</v>
      </c>
      <c r="BA5" s="650" t="s">
        <v>391</v>
      </c>
      <c r="BB5" s="650" t="s">
        <v>392</v>
      </c>
      <c r="BC5" s="650" t="s">
        <v>393</v>
      </c>
      <c r="BD5" s="650" t="s">
        <v>394</v>
      </c>
      <c r="BE5" s="626"/>
      <c r="BF5" s="626"/>
      <c r="BG5" s="626"/>
      <c r="BH5" s="626"/>
      <c r="BI5" s="626"/>
      <c r="BJ5" s="651" t="s">
        <v>58</v>
      </c>
      <c r="BK5" s="651" t="s">
        <v>61</v>
      </c>
      <c r="BL5" s="651" t="s">
        <v>368</v>
      </c>
      <c r="BM5" s="651" t="s">
        <v>369</v>
      </c>
      <c r="BN5" s="651" t="s">
        <v>370</v>
      </c>
      <c r="BO5" s="651" t="s">
        <v>371</v>
      </c>
      <c r="BP5" s="651" t="s">
        <v>372</v>
      </c>
      <c r="BQ5" s="587"/>
      <c r="BR5" s="652"/>
      <c r="BS5" s="653"/>
      <c r="BT5" s="654"/>
      <c r="BU5" s="634"/>
      <c r="BV5" s="652"/>
      <c r="BW5" s="653"/>
      <c r="BX5" s="654"/>
    </row>
    <row r="6" customFormat="false" ht="23.25" hidden="false" customHeight="true" outlineLevel="0" collapsed="false">
      <c r="B6" s="655"/>
      <c r="C6" s="655"/>
      <c r="D6" s="655"/>
      <c r="E6" s="655"/>
      <c r="F6" s="656" t="str">
        <f aca="false">IF(基本情報入力シート!L16="","",基本情報入力シート!L16)</f>
        <v/>
      </c>
      <c r="G6" s="657" t="n">
        <f aca="false">'別紙様式2-1 （総括表）'!Q16</f>
        <v>0</v>
      </c>
      <c r="H6" s="657" t="n">
        <f aca="false">'別紙様式2-1 （総括表）'!Q17</f>
        <v>0</v>
      </c>
      <c r="I6" s="656" t="str">
        <f aca="false">'別紙様式2-1 （総括表）'!Y17</f>
        <v/>
      </c>
      <c r="J6" s="657" t="n">
        <f aca="false">'別紙様式2-1 （総括表）'!T25</f>
        <v>0</v>
      </c>
      <c r="K6" s="657" t="n">
        <f aca="false">'別紙様式2-1 （総括表）'!T26</f>
        <v>0</v>
      </c>
      <c r="L6" s="656" t="str">
        <f aca="false">'別紙様式2-1 （総括表）'!AK24</f>
        <v/>
      </c>
      <c r="M6" s="656" t="str">
        <f aca="false">IF(K6&gt;J6,"〇","×")</f>
        <v>×</v>
      </c>
      <c r="N6" s="656" t="str">
        <f aca="false">'別紙様式2-1 （総括表）'!AK32</f>
        <v/>
      </c>
      <c r="O6" s="656" t="n">
        <f aca="false">'別紙様式2-1 （総括表）'!AK33</f>
        <v>0</v>
      </c>
      <c r="P6" s="656" t="str">
        <f aca="false">'別紙様式2-1 （総括表）'!AK36</f>
        <v/>
      </c>
      <c r="Q6" s="656" t="n">
        <f aca="false">'別紙様式2-1 （総括表）'!AK37</f>
        <v>0</v>
      </c>
      <c r="R6" s="656" t="str">
        <f aca="false">'別紙様式2-1 （総括表）'!AK40</f>
        <v/>
      </c>
      <c r="S6" s="656" t="n">
        <f aca="false">'別紙様式2-1 （総括表）'!AK41</f>
        <v>0</v>
      </c>
      <c r="T6" s="656" t="str">
        <f aca="false">IF('別紙様式2-1 （総括表）'!BA45=TRUE(), "○", "－")</f>
        <v>－</v>
      </c>
      <c r="U6" s="656" t="str">
        <f aca="false">IF('別紙様式2-1 （総括表）'!BA46=TRUE(), "○", "－")</f>
        <v>－</v>
      </c>
      <c r="V6" s="656" t="str">
        <f aca="false">IF('別紙様式2-1 （総括表）'!BA47=TRUE(), "○", "－")</f>
        <v>－</v>
      </c>
      <c r="W6" s="656" t="str">
        <f aca="false">IF('別紙様式2-1 （総括表）'!BA48=TRUE(), "○", "－")</f>
        <v>－</v>
      </c>
      <c r="X6" s="656" t="str">
        <f aca="false">'別紙様式2-1 （総括表）'!AK51</f>
        <v/>
      </c>
      <c r="Y6" s="658" t="str">
        <f aca="false">'別紙様式2-1 （総括表）'!AK54</f>
        <v/>
      </c>
      <c r="Z6" s="658" t="n">
        <f aca="false">'別紙様式2-1 （総括表）'!AK55</f>
        <v>0</v>
      </c>
      <c r="AA6" s="656" t="str">
        <f aca="false">'別紙様式2-1 （総括表）'!AK56</f>
        <v/>
      </c>
      <c r="AB6" s="656" t="n">
        <f aca="false">'別紙様式2-1 （総括表）'!E65</f>
        <v>0</v>
      </c>
      <c r="AC6" s="656" t="n">
        <f aca="false">'別紙様式2-1 （総括表）'!E66</f>
        <v>0</v>
      </c>
      <c r="AD6" s="656" t="n">
        <f aca="false">'別紙様式2-1 （総括表）'!E67</f>
        <v>0</v>
      </c>
      <c r="AE6" s="656" t="n">
        <f aca="false">'別紙様式2-1 （総括表）'!E68</f>
        <v>0</v>
      </c>
      <c r="AF6" s="656" t="n">
        <f aca="false">'別紙様式2-1 （総括表）'!E69</f>
        <v>0</v>
      </c>
      <c r="AG6" s="656" t="n">
        <f aca="false">'別紙様式2-1 （総括表）'!E70</f>
        <v>0</v>
      </c>
      <c r="AH6" s="656" t="n">
        <f aca="false">'別紙様式2-1 （総括表）'!E71</f>
        <v>0</v>
      </c>
      <c r="AI6" s="656" t="n">
        <f aca="false">'別紙様式2-1 （総括表）'!E72</f>
        <v>0</v>
      </c>
      <c r="AJ6" s="656" t="n">
        <f aca="false">'別紙様式2-1 （総括表）'!E73</f>
        <v>0</v>
      </c>
      <c r="AK6" s="656" t="n">
        <f aca="false">'別紙様式2-1 （総括表）'!E74</f>
        <v>0</v>
      </c>
      <c r="AL6" s="656" t="n">
        <f aca="false">'別紙様式2-1 （総括表）'!E75</f>
        <v>0</v>
      </c>
      <c r="AM6" s="656" t="n">
        <f aca="false">'別紙様式2-1 （総括表）'!E76</f>
        <v>0</v>
      </c>
      <c r="AN6" s="656" t="n">
        <f aca="false">'別紙様式2-1 （総括表）'!E77</f>
        <v>0</v>
      </c>
      <c r="AO6" s="656" t="n">
        <f aca="false">'別紙様式2-1 （総括表）'!E78</f>
        <v>0</v>
      </c>
      <c r="AP6" s="656" t="n">
        <f aca="false">'別紙様式2-1 （総括表）'!E79</f>
        <v>0</v>
      </c>
      <c r="AQ6" s="656" t="n">
        <f aca="false">'別紙様式2-1 （総括表）'!E80</f>
        <v>0</v>
      </c>
      <c r="AR6" s="656" t="n">
        <f aca="false">'別紙様式2-1 （総括表）'!E81</f>
        <v>0</v>
      </c>
      <c r="AS6" s="656" t="n">
        <f aca="false">'別紙様式2-1 （総括表）'!E82</f>
        <v>0</v>
      </c>
      <c r="AT6" s="656" t="n">
        <f aca="false">'別紙様式2-1 （総括表）'!E83</f>
        <v>0</v>
      </c>
      <c r="AU6" s="656" t="n">
        <f aca="false">'別紙様式2-1 （総括表）'!E84</f>
        <v>0</v>
      </c>
      <c r="AV6" s="656" t="n">
        <f aca="false">'別紙様式2-1 （総括表）'!E85</f>
        <v>0</v>
      </c>
      <c r="AW6" s="656" t="n">
        <f aca="false">'別紙様式2-1 （総括表）'!E86</f>
        <v>0</v>
      </c>
      <c r="AX6" s="656" t="n">
        <f aca="false">'別紙様式2-1 （総括表）'!E87</f>
        <v>0</v>
      </c>
      <c r="AY6" s="656" t="n">
        <f aca="false">'別紙様式2-1 （総括表）'!E88</f>
        <v>0</v>
      </c>
      <c r="AZ6" s="656" t="n">
        <f aca="false">'別紙様式2-1 （総括表）'!E89</f>
        <v>0</v>
      </c>
      <c r="BA6" s="656" t="n">
        <f aca="false">'別紙様式2-1 （総括表）'!E90</f>
        <v>0</v>
      </c>
      <c r="BB6" s="656" t="n">
        <f aca="false">'別紙様式2-1 （総括表）'!E91</f>
        <v>0</v>
      </c>
      <c r="BC6" s="656" t="n">
        <f aca="false">'別紙様式2-1 （総括表）'!E92</f>
        <v>0</v>
      </c>
      <c r="BD6" s="656" t="n">
        <f aca="false">'別紙様式2-1 （総括表）'!E93</f>
        <v>0</v>
      </c>
      <c r="BE6" s="656" t="str">
        <f aca="false">'別紙様式2-1 （総括表）'!AK96</f>
        <v/>
      </c>
      <c r="BF6" s="656" t="n">
        <f aca="false">'別紙様式2-1 （総括表）'!F97</f>
        <v>0</v>
      </c>
      <c r="BG6" s="656" t="n">
        <f aca="false">'別紙様式2-1 （総括表）'!F98</f>
        <v>0</v>
      </c>
      <c r="BH6" s="656" t="str">
        <f aca="false">'別紙様式2-1 （総括表）'!AK102</f>
        <v/>
      </c>
      <c r="BI6" s="656" t="str">
        <f aca="false">'別紙様式2-1 （総括表）'!AK118</f>
        <v/>
      </c>
      <c r="BJ6" s="656" t="str">
        <f aca="false">IF('別紙様式2-1 （総括表）'!BA107=TRUE(), "○", "－")</f>
        <v>－</v>
      </c>
      <c r="BK6" s="656" t="str">
        <f aca="false">IF('別紙様式2-1 （総括表）'!BA108=TRUE(), "○", "－")</f>
        <v>－</v>
      </c>
      <c r="BL6" s="656" t="str">
        <f aca="false">IF('別紙様式2-1 （総括表）'!BA109=TRUE(), "○", "－")</f>
        <v>－</v>
      </c>
      <c r="BM6" s="656" t="str">
        <f aca="false">IF('別紙様式2-1 （総括表）'!BA110=TRUE(), "○", "－")</f>
        <v>－</v>
      </c>
      <c r="BN6" s="656" t="str">
        <f aca="false">IF('別紙様式2-1 （総括表）'!BA111=TRUE(), "○", "－")</f>
        <v>－</v>
      </c>
      <c r="BO6" s="656" t="str">
        <f aca="false">IF('別紙様式2-1 （総括表）'!BA112=TRUE(), "○", "－")</f>
        <v>－</v>
      </c>
      <c r="BP6" s="656" t="str">
        <f aca="false">IF('別紙様式2-1 （総括表）'!BA113=TRUE(), "○", "－")</f>
        <v>－</v>
      </c>
      <c r="BR6" s="655" t="n">
        <f aca="false">IF('別紙様式2-2（個票（４、５月））'!AJ1="長野県", COUNTIFS('別紙様式2-2（個票（４、５月））'!H:H, "長野県"), 0)</f>
        <v>0</v>
      </c>
      <c r="BS6" s="655" t="n">
        <f aca="false">'別紙様式2-2（個票（４、５月））'!AJ6</f>
        <v>0</v>
      </c>
      <c r="BT6" s="655" t="n">
        <f aca="false">'別紙様式2-2（個票（４、５月））'!AJ5</f>
        <v>0</v>
      </c>
      <c r="BV6" s="655" t="n">
        <f aca="false">IF('別紙様式2-3（個票（６月以降））'!AJ1="長野県", COUNTIFS('別紙様式2-3（個票（６月以降））'!H:H, "長野県"), 0)</f>
        <v>0</v>
      </c>
      <c r="BW6" s="655" t="n">
        <f aca="false">'別紙様式2-3（個票（６月以降））'!AJ6</f>
        <v>0</v>
      </c>
      <c r="BX6" s="655" t="n">
        <f aca="false">'別紙様式2-3（個票（６月以降））'!AJ5</f>
        <v>0</v>
      </c>
    </row>
    <row r="7" customFormat="false" ht="13.5" hidden="false" customHeight="false" outlineLevel="0" collapsed="false">
      <c r="AB7" s="659"/>
    </row>
    <row r="8" customFormat="false" ht="13.5" hidden="false" customHeight="false" outlineLevel="0" collapsed="false">
      <c r="AB8" s="659"/>
    </row>
    <row r="9" customFormat="false" ht="13.5" hidden="false" customHeight="false" outlineLevel="0" collapsed="false">
      <c r="AB9" s="659"/>
    </row>
    <row r="10" customFormat="false" ht="13.5" hidden="false" customHeight="false" outlineLevel="0" collapsed="false">
      <c r="AB10" s="659"/>
    </row>
    <row r="11" customFormat="false" ht="13.5" hidden="false" customHeight="false" outlineLevel="0" collapsed="false">
      <c r="AB11" s="659"/>
    </row>
    <row r="12" customFormat="false" ht="13.5" hidden="false" customHeight="false" outlineLevel="0" collapsed="false">
      <c r="AB12" s="659"/>
    </row>
    <row r="13" customFormat="false" ht="13.5" hidden="false" customHeight="false" outlineLevel="0" collapsed="false">
      <c r="AB13" s="659"/>
    </row>
    <row r="14" customFormat="false" ht="13.5" hidden="false" customHeight="false" outlineLevel="0" collapsed="false">
      <c r="AB14" s="659"/>
    </row>
    <row r="15" customFormat="false" ht="13.5" hidden="false" customHeight="false" outlineLevel="0" collapsed="false">
      <c r="AB15" s="659"/>
    </row>
    <row r="16" customFormat="false" ht="13.5" hidden="false" customHeight="false" outlineLevel="0" collapsed="false">
      <c r="AB16" s="659"/>
    </row>
    <row r="17" customFormat="false" ht="13.5" hidden="false" customHeight="false" outlineLevel="0" collapsed="false">
      <c r="AB17" s="659"/>
    </row>
    <row r="18" customFormat="false" ht="13.5" hidden="false" customHeight="false" outlineLevel="0" collapsed="false">
      <c r="AB18" s="659"/>
    </row>
    <row r="19" customFormat="false" ht="13.5" hidden="false" customHeight="false" outlineLevel="0" collapsed="false">
      <c r="AB19" s="659"/>
    </row>
    <row r="20" customFormat="false" ht="13.5" hidden="false" customHeight="false" outlineLevel="0" collapsed="false">
      <c r="AB20" s="659"/>
    </row>
    <row r="21" customFormat="false" ht="13.5" hidden="false" customHeight="false" outlineLevel="0" collapsed="false">
      <c r="AB21" s="659"/>
    </row>
    <row r="22" customFormat="false" ht="13.5" hidden="false" customHeight="false" outlineLevel="0" collapsed="false">
      <c r="AB22" s="659"/>
    </row>
    <row r="23" customFormat="false" ht="13.5" hidden="false" customHeight="false" outlineLevel="0" collapsed="false">
      <c r="AB23" s="659"/>
    </row>
    <row r="24" customFormat="false" ht="13.5" hidden="false" customHeight="false" outlineLevel="0" collapsed="false">
      <c r="AB24" s="659"/>
    </row>
    <row r="25" customFormat="false" ht="13.5" hidden="false" customHeight="false" outlineLevel="0" collapsed="false">
      <c r="AB25" s="659"/>
    </row>
    <row r="26" customFormat="false" ht="13.5" hidden="false" customHeight="false" outlineLevel="0" collapsed="false">
      <c r="AB26" s="659"/>
    </row>
    <row r="27" customFormat="false" ht="13.5" hidden="false" customHeight="false" outlineLevel="0" collapsed="false">
      <c r="AB27" s="659"/>
    </row>
    <row r="28" customFormat="false" ht="13.5" hidden="false" customHeight="false" outlineLevel="0" collapsed="false">
      <c r="AB28" s="659"/>
    </row>
    <row r="29" customFormat="false" ht="13.5" hidden="false" customHeight="false" outlineLevel="0" collapsed="false">
      <c r="AB29" s="659"/>
    </row>
    <row r="30" customFormat="false" ht="13.5" hidden="false" customHeight="false" outlineLevel="0" collapsed="false">
      <c r="AB30" s="659"/>
    </row>
    <row r="31" customFormat="false" ht="13.5" hidden="false" customHeight="false" outlineLevel="0" collapsed="false">
      <c r="AB31" s="659"/>
    </row>
    <row r="32" customFormat="false" ht="13.5" hidden="false" customHeight="false" outlineLevel="0" collapsed="false">
      <c r="AB32" s="659"/>
    </row>
    <row r="33" customFormat="false" ht="13.5" hidden="false" customHeight="false" outlineLevel="0" collapsed="false">
      <c r="AB33" s="659"/>
    </row>
    <row r="34" customFormat="false" ht="13.5" hidden="false" customHeight="false" outlineLevel="0" collapsed="false">
      <c r="AB34" s="659"/>
    </row>
    <row r="35" customFormat="false" ht="13.5" hidden="false" customHeight="false" outlineLevel="0" collapsed="false">
      <c r="AB35" s="659"/>
    </row>
    <row r="36" customFormat="false" ht="13.5" hidden="false" customHeight="false" outlineLevel="0" collapsed="false">
      <c r="AB36" s="659"/>
    </row>
    <row r="37" customFormat="false" ht="13.5" hidden="false" customHeight="false" outlineLevel="0" collapsed="false">
      <c r="AB37" s="659"/>
    </row>
    <row r="38" customFormat="false" ht="13.5" hidden="false" customHeight="false" outlineLevel="0" collapsed="false">
      <c r="AB38" s="659"/>
    </row>
    <row r="39" customFormat="false" ht="13.5" hidden="false" customHeight="false" outlineLevel="0" collapsed="false">
      <c r="AB39" s="659"/>
    </row>
    <row r="40" customFormat="false" ht="13.5" hidden="false" customHeight="false" outlineLevel="0" collapsed="false">
      <c r="AB40" s="659"/>
    </row>
    <row r="41" customFormat="false" ht="13.5" hidden="false" customHeight="false" outlineLevel="0" collapsed="false">
      <c r="AB41" s="659"/>
    </row>
    <row r="42" customFormat="false" ht="13.5" hidden="false" customHeight="false" outlineLevel="0" collapsed="false">
      <c r="AB42" s="659"/>
    </row>
    <row r="43" customFormat="false" ht="13.5" hidden="false" customHeight="false" outlineLevel="0" collapsed="false">
      <c r="AB43" s="659"/>
    </row>
  </sheetData>
  <mergeCells count="25">
    <mergeCell ref="BR2:BT2"/>
    <mergeCell ref="BV2:BX2"/>
    <mergeCell ref="G3:I3"/>
    <mergeCell ref="J3:M3"/>
    <mergeCell ref="N3:O3"/>
    <mergeCell ref="P3:Q3"/>
    <mergeCell ref="R3:S3"/>
    <mergeCell ref="T3:W3"/>
    <mergeCell ref="X3:X4"/>
    <mergeCell ref="Y3:BD3"/>
    <mergeCell ref="BE3:BG3"/>
    <mergeCell ref="BH3:BH5"/>
    <mergeCell ref="BI3:BP3"/>
    <mergeCell ref="BS3:BT3"/>
    <mergeCell ref="BW3:BX3"/>
    <mergeCell ref="AB4:AE4"/>
    <mergeCell ref="AF4:AI4"/>
    <mergeCell ref="AJ4:AM4"/>
    <mergeCell ref="AN4:AQ4"/>
    <mergeCell ref="AR4:AZ4"/>
    <mergeCell ref="BA4:BD4"/>
    <mergeCell ref="BE4:BE5"/>
    <mergeCell ref="BF4:BF5"/>
    <mergeCell ref="BG4:BG5"/>
    <mergeCell ref="BI4:BI5"/>
  </mergeCell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0000"/>
    <pageSetUpPr fitToPage="false"/>
  </sheetPr>
  <dimension ref="A1:AL51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8359375" defaultRowHeight="13.5" zeroHeight="false" outlineLevelRow="0" outlineLevelCol="0"/>
  <cols>
    <col collapsed="false" customWidth="true" hidden="false" outlineLevel="0" max="1" min="1" style="0" width="15.63"/>
    <col collapsed="false" customWidth="true" hidden="false" outlineLevel="0" max="3" min="2" style="0" width="17.87"/>
    <col collapsed="false" customWidth="true" hidden="false" outlineLevel="0" max="4" min="4" style="0" width="15.76"/>
    <col collapsed="false" customWidth="true" hidden="false" outlineLevel="0" max="5" min="5" style="0" width="1.75"/>
    <col collapsed="false" customWidth="true" hidden="true" outlineLevel="0" max="8" min="6" style="0" width="8.76"/>
    <col collapsed="false" customWidth="true" hidden="false" outlineLevel="0" max="9" min="9" style="0" width="8.5"/>
    <col collapsed="false" customWidth="true" hidden="false" outlineLevel="0" max="10" min="10" style="0" width="7.76"/>
    <col collapsed="false" customWidth="true" hidden="false" outlineLevel="0" max="11" min="11" style="0" width="11.63"/>
    <col collapsed="false" customWidth="true" hidden="false" outlineLevel="0" max="12" min="12" style="0" width="32.5"/>
    <col collapsed="false" customWidth="true" hidden="false" outlineLevel="0" max="13" min="13" style="0" width="24.87"/>
    <col collapsed="false" customWidth="true" hidden="false" outlineLevel="0" max="14" min="14" style="660" width="30.5"/>
    <col collapsed="false" customWidth="true" hidden="false" outlineLevel="0" max="15" min="15" style="660" width="8.88"/>
    <col collapsed="false" customWidth="true" hidden="false" outlineLevel="0" max="16" min="16" style="0" width="23.37"/>
    <col collapsed="false" customWidth="true" hidden="false" outlineLevel="0" max="17" min="17" style="661" width="10"/>
    <col collapsed="false" customWidth="true" hidden="false" outlineLevel="0" max="18" min="18" style="0" width="5.26"/>
    <col collapsed="false" customWidth="true" hidden="false" outlineLevel="0" max="19" min="19" style="0" width="6.63"/>
    <col collapsed="false" customWidth="true" hidden="false" outlineLevel="0" max="20" min="20" style="0" width="4.13"/>
    <col collapsed="false" customWidth="true" hidden="false" outlineLevel="0" max="21" min="21" style="0" width="2.87"/>
    <col collapsed="false" customWidth="true" hidden="false" outlineLevel="0" max="23" min="23" style="0" width="2.87"/>
    <col collapsed="false" customWidth="true" hidden="false" outlineLevel="0" max="24" min="24" style="0" width="4.37"/>
    <col collapsed="false" customWidth="true" hidden="false" outlineLevel="0" max="25" min="25" style="0" width="2.87"/>
    <col collapsed="false" customWidth="true" hidden="false" outlineLevel="0" max="26" min="26" style="0" width="3.87"/>
    <col collapsed="false" customWidth="true" hidden="false" outlineLevel="0" max="27" min="27" style="0" width="2.87"/>
    <col collapsed="false" customWidth="true" hidden="false" outlineLevel="0" max="28" min="28" style="0" width="3.87"/>
    <col collapsed="false" customWidth="true" hidden="false" outlineLevel="0" max="29" min="29" style="0" width="9.13"/>
    <col collapsed="false" customWidth="true" hidden="false" outlineLevel="0" max="30" min="30" style="662" width="10.76"/>
    <col collapsed="false" customWidth="true" hidden="false" outlineLevel="0" max="31" min="31" style="662" width="11.87"/>
    <col collapsed="false" customWidth="true" hidden="false" outlineLevel="0" max="32" min="32" style="663" width="11.5"/>
    <col collapsed="false" customWidth="true" hidden="false" outlineLevel="0" max="33" min="33" style="663" width="17.26"/>
    <col collapsed="false" customWidth="true" hidden="false" outlineLevel="0" max="34" min="34" style="663" width="16"/>
    <col collapsed="false" customWidth="true" hidden="false" outlineLevel="0" max="35" min="35" style="662" width="17.26"/>
    <col collapsed="false" customWidth="true" hidden="false" outlineLevel="0" max="36" min="36" style="662" width="16"/>
    <col collapsed="false" customWidth="true" hidden="false" outlineLevel="0" max="38" min="37" style="662" width="22.25"/>
  </cols>
  <sheetData>
    <row r="1" customFormat="false" ht="13.5" hidden="false" customHeight="false" outlineLevel="0" collapsed="false">
      <c r="AF1" s="662"/>
      <c r="AG1" s="662"/>
      <c r="AH1" s="662"/>
    </row>
    <row r="2" customFormat="false" ht="14.25" hidden="false" customHeight="false" outlineLevel="0" collapsed="false">
      <c r="B2" s="578" t="s">
        <v>395</v>
      </c>
      <c r="AF2" s="662"/>
      <c r="AG2" s="662"/>
      <c r="AH2" s="662"/>
    </row>
    <row r="3" customFormat="false" ht="27" hidden="false" customHeight="true" outlineLevel="0" collapsed="false">
      <c r="B3" s="664" t="s">
        <v>11</v>
      </c>
      <c r="C3" s="665"/>
      <c r="D3" s="666" t="s">
        <v>222</v>
      </c>
      <c r="E3" s="666"/>
      <c r="F3" s="666"/>
      <c r="G3" s="666"/>
      <c r="H3" s="666"/>
      <c r="I3" s="666" t="s">
        <v>40</v>
      </c>
      <c r="J3" s="667" t="s">
        <v>41</v>
      </c>
      <c r="K3" s="667"/>
      <c r="L3" s="668" t="s">
        <v>42</v>
      </c>
      <c r="M3" s="669" t="s">
        <v>43</v>
      </c>
      <c r="N3" s="670" t="s">
        <v>223</v>
      </c>
      <c r="O3" s="671" t="s">
        <v>224</v>
      </c>
      <c r="P3" s="672" t="s">
        <v>225</v>
      </c>
      <c r="Q3" s="673" t="s">
        <v>396</v>
      </c>
      <c r="R3" s="674" t="s">
        <v>397</v>
      </c>
      <c r="S3" s="674"/>
      <c r="T3" s="674"/>
      <c r="U3" s="674"/>
      <c r="V3" s="674"/>
      <c r="W3" s="674"/>
      <c r="X3" s="674"/>
      <c r="Y3" s="674"/>
      <c r="Z3" s="674"/>
      <c r="AA3" s="674"/>
      <c r="AB3" s="674"/>
      <c r="AC3" s="674"/>
      <c r="AD3" s="675" t="s">
        <v>228</v>
      </c>
      <c r="AE3" s="676" t="s">
        <v>398</v>
      </c>
      <c r="AF3" s="676"/>
      <c r="AG3" s="677" t="s">
        <v>230</v>
      </c>
      <c r="AH3" s="678" t="s">
        <v>231</v>
      </c>
      <c r="AI3" s="677" t="s">
        <v>232</v>
      </c>
      <c r="AJ3" s="677"/>
      <c r="AK3" s="675" t="s">
        <v>233</v>
      </c>
      <c r="AL3" s="677" t="s">
        <v>234</v>
      </c>
    </row>
    <row r="4" customFormat="false" ht="84" hidden="false" customHeight="false" outlineLevel="0" collapsed="false">
      <c r="B4" s="664"/>
      <c r="C4" s="679" t="s">
        <v>399</v>
      </c>
      <c r="D4" s="666"/>
      <c r="E4" s="666"/>
      <c r="F4" s="666"/>
      <c r="G4" s="666"/>
      <c r="H4" s="666"/>
      <c r="I4" s="666"/>
      <c r="J4" s="666" t="s">
        <v>236</v>
      </c>
      <c r="K4" s="666" t="s">
        <v>237</v>
      </c>
      <c r="L4" s="668"/>
      <c r="M4" s="669"/>
      <c r="N4" s="670"/>
      <c r="O4" s="671"/>
      <c r="P4" s="672"/>
      <c r="Q4" s="673"/>
      <c r="R4" s="674"/>
      <c r="S4" s="674"/>
      <c r="T4" s="674"/>
      <c r="U4" s="674"/>
      <c r="V4" s="674"/>
      <c r="W4" s="674"/>
      <c r="X4" s="674"/>
      <c r="Y4" s="674"/>
      <c r="Z4" s="674"/>
      <c r="AA4" s="674"/>
      <c r="AB4" s="674"/>
      <c r="AC4" s="674"/>
      <c r="AD4" s="675"/>
      <c r="AE4" s="680" t="s">
        <v>238</v>
      </c>
      <c r="AF4" s="681" t="s">
        <v>239</v>
      </c>
      <c r="AG4" s="682" t="s">
        <v>240</v>
      </c>
      <c r="AH4" s="683" t="s">
        <v>400</v>
      </c>
      <c r="AI4" s="683" t="s">
        <v>401</v>
      </c>
      <c r="AJ4" s="684" t="s">
        <v>243</v>
      </c>
      <c r="AK4" s="684" t="s">
        <v>244</v>
      </c>
      <c r="AL4" s="683" t="s">
        <v>245</v>
      </c>
    </row>
    <row r="5" customFormat="false" ht="13.5" hidden="false" customHeight="false" outlineLevel="0" collapsed="false">
      <c r="A5" s="0" t="s">
        <v>402</v>
      </c>
      <c r="B5" s="685" t="str">
        <f aca="false">IF(I5="", "", IF(基本情報入力シート!$L$16="", "", 基本情報入力シート!$L$16))</f>
        <v/>
      </c>
      <c r="C5" s="686" t="str">
        <f aca="false" t="array" ref="C5:C5">IFERROR(IF( ISBLANK(_xlfn._xlws.filter('別紙様式2-2（個票（４、５月））'!A:AL, '別紙様式2-2（個票（４、５月））'!G:G="長野県")),"",_xlfn._xlws.filter('別紙様式2-2（個票（４、５月））'!A:AL, '別紙様式2-2（個票（４、５月））'!G:G="長野県")), "該当するデータがありません")</f>
        <v>該当するデータがありません</v>
      </c>
      <c r="E5" s="687"/>
      <c r="F5" s="687"/>
      <c r="G5" s="687"/>
      <c r="H5" s="687"/>
      <c r="O5" s="688"/>
    </row>
    <row r="6" customFormat="false" ht="13.5" hidden="false" customHeight="false" outlineLevel="0" collapsed="false">
      <c r="B6" s="685" t="str">
        <f aca="false">IF(I6="", "", IF(基本情報入力シート!$L$16="", "", 基本情報入力シート!$L$16))</f>
        <v/>
      </c>
      <c r="O6" s="689"/>
    </row>
    <row r="7" customFormat="false" ht="13.5" hidden="false" customHeight="false" outlineLevel="0" collapsed="false">
      <c r="B7" s="685" t="str">
        <f aca="false">IF(I7="", "", IF(基本情報入力シート!$L$16="", "", 基本情報入力シート!$L$16))</f>
        <v/>
      </c>
      <c r="O7" s="689"/>
    </row>
    <row r="8" customFormat="false" ht="13.5" hidden="false" customHeight="false" outlineLevel="0" collapsed="false">
      <c r="B8" s="685" t="str">
        <f aca="false">IF(I8="", "", IF(基本情報入力シート!$L$16="", "", 基本情報入力シート!$L$16))</f>
        <v/>
      </c>
      <c r="O8" s="689"/>
    </row>
    <row r="9" customFormat="false" ht="13.5" hidden="false" customHeight="false" outlineLevel="0" collapsed="false">
      <c r="B9" s="685" t="str">
        <f aca="false">IF(I9="", "", IF(基本情報入力シート!$L$16="", "", 基本情報入力シート!$L$16))</f>
        <v/>
      </c>
      <c r="O9" s="689"/>
    </row>
    <row r="10" customFormat="false" ht="13.5" hidden="false" customHeight="false" outlineLevel="0" collapsed="false">
      <c r="B10" s="685" t="str">
        <f aca="false">IF(I10="", "", IF(基本情報入力シート!$L$16="", "", 基本情報入力シート!$L$16))</f>
        <v/>
      </c>
      <c r="O10" s="689"/>
    </row>
    <row r="11" customFormat="false" ht="13.5" hidden="false" customHeight="false" outlineLevel="0" collapsed="false">
      <c r="B11" s="685" t="str">
        <f aca="false">IF(I11="", "", IF(基本情報入力シート!$L$16="", "", 基本情報入力シート!$L$16))</f>
        <v/>
      </c>
      <c r="O11" s="689"/>
    </row>
    <row r="12" customFormat="false" ht="13.5" hidden="false" customHeight="false" outlineLevel="0" collapsed="false">
      <c r="B12" s="685" t="str">
        <f aca="false">IF(I12="", "", IF(基本情報入力シート!$L$16="", "", 基本情報入力シート!$L$16))</f>
        <v/>
      </c>
      <c r="O12" s="689"/>
    </row>
    <row r="13" customFormat="false" ht="13.5" hidden="false" customHeight="false" outlineLevel="0" collapsed="false">
      <c r="B13" s="685" t="str">
        <f aca="false">IF(I13="", "", IF(基本情報入力シート!$L$16="", "", 基本情報入力シート!$L$16))</f>
        <v/>
      </c>
      <c r="O13" s="689"/>
    </row>
    <row r="14" customFormat="false" ht="13.5" hidden="false" customHeight="false" outlineLevel="0" collapsed="false">
      <c r="B14" s="685" t="str">
        <f aca="false">IF(I14="", "", IF(基本情報入力シート!$L$16="", "", 基本情報入力シート!$L$16))</f>
        <v/>
      </c>
      <c r="O14" s="689"/>
    </row>
    <row r="15" customFormat="false" ht="13.5" hidden="false" customHeight="false" outlineLevel="0" collapsed="false">
      <c r="B15" s="685" t="str">
        <f aca="false">IF(I15="", "", IF(基本情報入力シート!$L$16="", "", 基本情報入力シート!$L$16))</f>
        <v/>
      </c>
      <c r="O15" s="689"/>
    </row>
    <row r="16" customFormat="false" ht="13.5" hidden="false" customHeight="false" outlineLevel="0" collapsed="false">
      <c r="B16" s="685" t="str">
        <f aca="false">IF(I16="", "", IF(基本情報入力シート!$L$16="", "", 基本情報入力シート!$L$16))</f>
        <v/>
      </c>
      <c r="O16" s="689"/>
    </row>
    <row r="17" customFormat="false" ht="13.5" hidden="false" customHeight="false" outlineLevel="0" collapsed="false">
      <c r="B17" s="685" t="str">
        <f aca="false">IF(I17="", "", IF(基本情報入力シート!$L$16="", "", 基本情報入力シート!$L$16))</f>
        <v/>
      </c>
      <c r="O17" s="689"/>
    </row>
    <row r="18" customFormat="false" ht="13.5" hidden="false" customHeight="false" outlineLevel="0" collapsed="false">
      <c r="B18" s="685" t="str">
        <f aca="false">IF(I18="", "", IF(基本情報入力シート!$L$16="", "", 基本情報入力シート!$L$16))</f>
        <v/>
      </c>
      <c r="O18" s="689"/>
    </row>
    <row r="19" customFormat="false" ht="13.5" hidden="false" customHeight="false" outlineLevel="0" collapsed="false">
      <c r="B19" s="685" t="str">
        <f aca="false">IF(I19="", "", IF(基本情報入力シート!$L$16="", "", 基本情報入力シート!$L$16))</f>
        <v/>
      </c>
      <c r="O19" s="689"/>
    </row>
    <row r="20" customFormat="false" ht="13.5" hidden="false" customHeight="false" outlineLevel="0" collapsed="false">
      <c r="B20" s="685" t="str">
        <f aca="false">IF(I20="", "", IF(基本情報入力シート!$L$16="", "", 基本情報入力シート!$L$16))</f>
        <v/>
      </c>
      <c r="O20" s="689"/>
    </row>
    <row r="21" customFormat="false" ht="13.5" hidden="false" customHeight="false" outlineLevel="0" collapsed="false">
      <c r="B21" s="685" t="str">
        <f aca="false">IF(I21="", "", IF(基本情報入力シート!$L$16="", "", 基本情報入力シート!$L$16))</f>
        <v/>
      </c>
      <c r="O21" s="689"/>
    </row>
    <row r="22" customFormat="false" ht="13.5" hidden="false" customHeight="false" outlineLevel="0" collapsed="false">
      <c r="B22" s="685" t="str">
        <f aca="false">IF(I22="", "", IF(基本情報入力シート!$L$16="", "", 基本情報入力シート!$L$16))</f>
        <v/>
      </c>
      <c r="O22" s="689"/>
    </row>
    <row r="23" customFormat="false" ht="13.5" hidden="false" customHeight="false" outlineLevel="0" collapsed="false">
      <c r="B23" s="685" t="str">
        <f aca="false">IF(I23="", "", IF(基本情報入力シート!$L$16="", "", 基本情報入力シート!$L$16))</f>
        <v/>
      </c>
      <c r="O23" s="689"/>
    </row>
    <row r="24" customFormat="false" ht="13.5" hidden="false" customHeight="false" outlineLevel="0" collapsed="false">
      <c r="B24" s="685" t="str">
        <f aca="false">IF(I24="", "", IF(基本情報入力シート!$L$16="", "", 基本情報入力シート!$L$16))</f>
        <v/>
      </c>
      <c r="O24" s="689"/>
    </row>
    <row r="25" customFormat="false" ht="13.5" hidden="false" customHeight="false" outlineLevel="0" collapsed="false">
      <c r="B25" s="685" t="str">
        <f aca="false">IF(I25="", "", IF(基本情報入力シート!$L$16="", "", 基本情報入力シート!$L$16))</f>
        <v/>
      </c>
      <c r="O25" s="689"/>
    </row>
    <row r="26" customFormat="false" ht="13.5" hidden="false" customHeight="false" outlineLevel="0" collapsed="false">
      <c r="B26" s="685" t="str">
        <f aca="false">IF(I26="", "", IF(基本情報入力シート!$L$16="", "", 基本情報入力シート!$L$16))</f>
        <v/>
      </c>
      <c r="O26" s="689"/>
    </row>
    <row r="27" customFormat="false" ht="13.5" hidden="false" customHeight="false" outlineLevel="0" collapsed="false">
      <c r="B27" s="685" t="str">
        <f aca="false">IF(I27="", "", IF(基本情報入力シート!$L$16="", "", 基本情報入力シート!$L$16))</f>
        <v/>
      </c>
      <c r="O27" s="689"/>
    </row>
    <row r="28" customFormat="false" ht="13.5" hidden="false" customHeight="false" outlineLevel="0" collapsed="false">
      <c r="B28" s="685" t="str">
        <f aca="false">IF(I28="", "", IF(基本情報入力シート!$L$16="", "", 基本情報入力シート!$L$16))</f>
        <v/>
      </c>
      <c r="O28" s="689"/>
    </row>
    <row r="29" customFormat="false" ht="13.5" hidden="false" customHeight="false" outlineLevel="0" collapsed="false">
      <c r="B29" s="685" t="str">
        <f aca="false">IF(I29="", "", IF(基本情報入力シート!$L$16="", "", 基本情報入力シート!$L$16))</f>
        <v/>
      </c>
      <c r="O29" s="689"/>
    </row>
    <row r="30" customFormat="false" ht="13.5" hidden="false" customHeight="false" outlineLevel="0" collapsed="false">
      <c r="B30" s="685" t="str">
        <f aca="false">IF(I30="", "", IF(基本情報入力シート!$L$16="", "", 基本情報入力シート!$L$16))</f>
        <v/>
      </c>
      <c r="O30" s="689"/>
    </row>
    <row r="31" customFormat="false" ht="13.5" hidden="false" customHeight="false" outlineLevel="0" collapsed="false">
      <c r="B31" s="685" t="str">
        <f aca="false">IF(I31="", "", IF(基本情報入力シート!$L$16="", "", 基本情報入力シート!$L$16))</f>
        <v/>
      </c>
      <c r="O31" s="689"/>
    </row>
    <row r="32" customFormat="false" ht="13.5" hidden="false" customHeight="false" outlineLevel="0" collapsed="false">
      <c r="B32" s="685" t="str">
        <f aca="false">IF(I32="", "", IF(基本情報入力シート!$L$16="", "", 基本情報入力シート!$L$16))</f>
        <v/>
      </c>
      <c r="O32" s="689"/>
    </row>
    <row r="33" customFormat="false" ht="13.5" hidden="false" customHeight="false" outlineLevel="0" collapsed="false">
      <c r="B33" s="685" t="str">
        <f aca="false">IF(I33="", "", IF(基本情報入力シート!$L$16="", "", 基本情報入力シート!$L$16))</f>
        <v/>
      </c>
      <c r="O33" s="689"/>
    </row>
    <row r="34" customFormat="false" ht="13.5" hidden="false" customHeight="false" outlineLevel="0" collapsed="false">
      <c r="B34" s="685" t="str">
        <f aca="false">IF(I34="", "", IF(基本情報入力シート!$L$16="", "", 基本情報入力シート!$L$16))</f>
        <v/>
      </c>
      <c r="O34" s="689"/>
    </row>
    <row r="35" customFormat="false" ht="13.5" hidden="false" customHeight="false" outlineLevel="0" collapsed="false">
      <c r="B35" s="685" t="str">
        <f aca="false">IF(I35="", "", IF(基本情報入力シート!$L$16="", "", 基本情報入力シート!$L$16))</f>
        <v/>
      </c>
      <c r="O35" s="689"/>
    </row>
    <row r="36" customFormat="false" ht="13.5" hidden="false" customHeight="false" outlineLevel="0" collapsed="false">
      <c r="B36" s="685" t="str">
        <f aca="false">IF(I36="", "", IF(基本情報入力シート!$L$16="", "", 基本情報入力シート!$L$16))</f>
        <v/>
      </c>
      <c r="O36" s="689"/>
    </row>
    <row r="37" customFormat="false" ht="13.5" hidden="false" customHeight="false" outlineLevel="0" collapsed="false">
      <c r="B37" s="685" t="str">
        <f aca="false">IF(I37="", "", IF(基本情報入力シート!$L$16="", "", 基本情報入力シート!$L$16))</f>
        <v/>
      </c>
      <c r="O37" s="689"/>
    </row>
    <row r="38" customFormat="false" ht="13.5" hidden="false" customHeight="false" outlineLevel="0" collapsed="false">
      <c r="B38" s="685" t="str">
        <f aca="false">IF(I38="", "", IF(基本情報入力シート!$L$16="", "", 基本情報入力シート!$L$16))</f>
        <v/>
      </c>
      <c r="O38" s="689"/>
    </row>
    <row r="39" customFormat="false" ht="13.5" hidden="false" customHeight="false" outlineLevel="0" collapsed="false">
      <c r="B39" s="685" t="str">
        <f aca="false">IF(I39="", "", IF(基本情報入力シート!$L$16="", "", 基本情報入力シート!$L$16))</f>
        <v/>
      </c>
      <c r="O39" s="689"/>
    </row>
    <row r="40" customFormat="false" ht="13.5" hidden="false" customHeight="false" outlineLevel="0" collapsed="false">
      <c r="B40" s="685" t="str">
        <f aca="false">IF(I40="", "", IF(基本情報入力シート!$L$16="", "", 基本情報入力シート!$L$16))</f>
        <v/>
      </c>
      <c r="O40" s="689"/>
    </row>
    <row r="41" customFormat="false" ht="13.5" hidden="false" customHeight="false" outlineLevel="0" collapsed="false">
      <c r="B41" s="685" t="str">
        <f aca="false">IF(I41="", "", IF(基本情報入力シート!$L$16="", "", 基本情報入力シート!$L$16))</f>
        <v/>
      </c>
      <c r="O41" s="689"/>
    </row>
    <row r="42" customFormat="false" ht="13.5" hidden="false" customHeight="false" outlineLevel="0" collapsed="false">
      <c r="B42" s="685" t="str">
        <f aca="false">IF(I42="", "", IF(基本情報入力シート!$L$16="", "", 基本情報入力シート!$L$16))</f>
        <v/>
      </c>
      <c r="O42" s="689"/>
    </row>
    <row r="43" customFormat="false" ht="13.5" hidden="false" customHeight="false" outlineLevel="0" collapsed="false">
      <c r="B43" s="685" t="str">
        <f aca="false">IF(I43="", "", IF(基本情報入力シート!$L$16="", "", 基本情報入力シート!$L$16))</f>
        <v/>
      </c>
      <c r="O43" s="689"/>
    </row>
    <row r="44" customFormat="false" ht="13.5" hidden="false" customHeight="false" outlineLevel="0" collapsed="false">
      <c r="B44" s="685" t="str">
        <f aca="false">IF(I44="", "", IF(基本情報入力シート!$L$16="", "", 基本情報入力シート!$L$16))</f>
        <v/>
      </c>
      <c r="O44" s="689"/>
    </row>
    <row r="45" customFormat="false" ht="13.5" hidden="false" customHeight="false" outlineLevel="0" collapsed="false">
      <c r="B45" s="685" t="str">
        <f aca="false">IF(I45="", "", IF(基本情報入力シート!$L$16="", "", 基本情報入力シート!$L$16))</f>
        <v/>
      </c>
      <c r="O45" s="689"/>
    </row>
    <row r="46" customFormat="false" ht="13.5" hidden="false" customHeight="false" outlineLevel="0" collapsed="false">
      <c r="B46" s="685" t="str">
        <f aca="false">IF(I46="", "", IF(基本情報入力シート!$L$16="", "", 基本情報入力シート!$L$16))</f>
        <v/>
      </c>
      <c r="O46" s="689"/>
    </row>
    <row r="47" customFormat="false" ht="13.5" hidden="false" customHeight="false" outlineLevel="0" collapsed="false">
      <c r="B47" s="685" t="str">
        <f aca="false">IF(I47="", "", IF(基本情報入力シート!$L$16="", "", 基本情報入力シート!$L$16))</f>
        <v/>
      </c>
      <c r="O47" s="689"/>
    </row>
    <row r="48" customFormat="false" ht="13.5" hidden="false" customHeight="false" outlineLevel="0" collapsed="false">
      <c r="B48" s="685" t="str">
        <f aca="false">IF(I48="", "", IF(基本情報入力シート!$L$16="", "", 基本情報入力シート!$L$16))</f>
        <v/>
      </c>
      <c r="O48" s="689"/>
    </row>
    <row r="49" customFormat="false" ht="13.5" hidden="false" customHeight="false" outlineLevel="0" collapsed="false">
      <c r="B49" s="685" t="str">
        <f aca="false">IF(I49="", "", IF(基本情報入力シート!$L$16="", "", 基本情報入力シート!$L$16))</f>
        <v/>
      </c>
      <c r="O49" s="689"/>
    </row>
    <row r="50" customFormat="false" ht="13.5" hidden="false" customHeight="false" outlineLevel="0" collapsed="false">
      <c r="B50" s="685" t="str">
        <f aca="false">IF(I50="", "", IF(基本情報入力シート!$L$16="", "", 基本情報入力シート!$L$16))</f>
        <v/>
      </c>
      <c r="O50" s="689"/>
    </row>
    <row r="51" customFormat="false" ht="13.5" hidden="false" customHeight="false" outlineLevel="0" collapsed="false">
      <c r="B51" s="685" t="str">
        <f aca="false">IF(I51="", "", IF(基本情報入力シート!$L$16="", "", 基本情報入力シート!$L$16))</f>
        <v/>
      </c>
      <c r="O51" s="689"/>
    </row>
    <row r="52" customFormat="false" ht="13.5" hidden="false" customHeight="false" outlineLevel="0" collapsed="false">
      <c r="B52" s="685" t="str">
        <f aca="false">IF(I52="", "", IF(基本情報入力シート!$L$16="", "", 基本情報入力シート!$L$16))</f>
        <v/>
      </c>
      <c r="O52" s="689"/>
    </row>
    <row r="53" customFormat="false" ht="13.5" hidden="false" customHeight="false" outlineLevel="0" collapsed="false">
      <c r="B53" s="685" t="str">
        <f aca="false">IF(I53="", "", IF(基本情報入力シート!$L$16="", "", 基本情報入力シート!$L$16))</f>
        <v/>
      </c>
      <c r="O53" s="689"/>
    </row>
    <row r="54" customFormat="false" ht="13.5" hidden="false" customHeight="false" outlineLevel="0" collapsed="false">
      <c r="B54" s="685" t="str">
        <f aca="false">IF(I54="", "", IF(基本情報入力シート!$L$16="", "", 基本情報入力シート!$L$16))</f>
        <v/>
      </c>
      <c r="O54" s="689"/>
    </row>
    <row r="55" customFormat="false" ht="13.5" hidden="false" customHeight="false" outlineLevel="0" collapsed="false">
      <c r="B55" s="685" t="str">
        <f aca="false">IF(I55="", "", IF(基本情報入力シート!$L$16="", "", 基本情報入力シート!$L$16))</f>
        <v/>
      </c>
      <c r="O55" s="689"/>
    </row>
    <row r="56" customFormat="false" ht="13.5" hidden="false" customHeight="false" outlineLevel="0" collapsed="false">
      <c r="B56" s="685" t="str">
        <f aca="false">IF(I56="", "", IF(基本情報入力シート!$L$16="", "", 基本情報入力シート!$L$16))</f>
        <v/>
      </c>
      <c r="O56" s="689"/>
    </row>
    <row r="57" customFormat="false" ht="13.5" hidden="false" customHeight="false" outlineLevel="0" collapsed="false">
      <c r="B57" s="685" t="str">
        <f aca="false">IF(I57="", "", IF(基本情報入力シート!$L$16="", "", 基本情報入力シート!$L$16))</f>
        <v/>
      </c>
      <c r="O57" s="689"/>
    </row>
    <row r="58" customFormat="false" ht="13.5" hidden="false" customHeight="false" outlineLevel="0" collapsed="false">
      <c r="B58" s="685" t="str">
        <f aca="false">IF(I58="", "", IF(基本情報入力シート!$L$16="", "", 基本情報入力シート!$L$16))</f>
        <v/>
      </c>
      <c r="O58" s="689"/>
    </row>
    <row r="59" customFormat="false" ht="13.5" hidden="false" customHeight="false" outlineLevel="0" collapsed="false">
      <c r="B59" s="685" t="str">
        <f aca="false">IF(I59="", "", IF(基本情報入力シート!$L$16="", "", 基本情報入力シート!$L$16))</f>
        <v/>
      </c>
      <c r="O59" s="689"/>
    </row>
    <row r="60" customFormat="false" ht="13.5" hidden="false" customHeight="false" outlineLevel="0" collapsed="false">
      <c r="B60" s="685" t="str">
        <f aca="false">IF(I60="", "", IF(基本情報入力シート!$L$16="", "", 基本情報入力シート!$L$16))</f>
        <v/>
      </c>
      <c r="O60" s="689"/>
    </row>
    <row r="61" customFormat="false" ht="13.5" hidden="false" customHeight="false" outlineLevel="0" collapsed="false">
      <c r="B61" s="685" t="str">
        <f aca="false">IF(I61="", "", IF(基本情報入力シート!$L$16="", "", 基本情報入力シート!$L$16))</f>
        <v/>
      </c>
      <c r="O61" s="689"/>
    </row>
    <row r="62" customFormat="false" ht="13.5" hidden="false" customHeight="false" outlineLevel="0" collapsed="false">
      <c r="B62" s="685" t="str">
        <f aca="false">IF(I62="", "", IF(基本情報入力シート!$L$16="", "", 基本情報入力シート!$L$16))</f>
        <v/>
      </c>
      <c r="O62" s="689"/>
    </row>
    <row r="63" customFormat="false" ht="13.5" hidden="false" customHeight="false" outlineLevel="0" collapsed="false">
      <c r="B63" s="685" t="str">
        <f aca="false">IF(I63="", "", IF(基本情報入力シート!$L$16="", "", 基本情報入力シート!$L$16))</f>
        <v/>
      </c>
      <c r="O63" s="689"/>
    </row>
    <row r="64" customFormat="false" ht="13.5" hidden="false" customHeight="false" outlineLevel="0" collapsed="false">
      <c r="B64" s="685" t="str">
        <f aca="false">IF(I64="", "", IF(基本情報入力シート!$L$16="", "", 基本情報入力シート!$L$16))</f>
        <v/>
      </c>
      <c r="O64" s="689"/>
    </row>
    <row r="65" customFormat="false" ht="13.5" hidden="false" customHeight="false" outlineLevel="0" collapsed="false">
      <c r="B65" s="685" t="str">
        <f aca="false">IF(I65="", "", IF(基本情報入力シート!$L$16="", "", 基本情報入力シート!$L$16))</f>
        <v/>
      </c>
      <c r="O65" s="689"/>
    </row>
    <row r="66" customFormat="false" ht="13.5" hidden="false" customHeight="false" outlineLevel="0" collapsed="false">
      <c r="B66" s="685" t="str">
        <f aca="false">IF(I66="", "", IF(基本情報入力シート!$L$16="", "", 基本情報入力シート!$L$16))</f>
        <v/>
      </c>
      <c r="O66" s="689"/>
    </row>
    <row r="67" customFormat="false" ht="13.5" hidden="false" customHeight="false" outlineLevel="0" collapsed="false">
      <c r="B67" s="685" t="str">
        <f aca="false">IF(I67="", "", IF(基本情報入力シート!$L$16="", "", 基本情報入力シート!$L$16))</f>
        <v/>
      </c>
      <c r="O67" s="689"/>
    </row>
    <row r="68" customFormat="false" ht="13.5" hidden="false" customHeight="false" outlineLevel="0" collapsed="false">
      <c r="B68" s="685" t="str">
        <f aca="false">IF(I68="", "", IF(基本情報入力シート!$L$16="", "", 基本情報入力シート!$L$16))</f>
        <v/>
      </c>
      <c r="O68" s="689"/>
    </row>
    <row r="69" customFormat="false" ht="13.5" hidden="false" customHeight="false" outlineLevel="0" collapsed="false">
      <c r="B69" s="685" t="str">
        <f aca="false">IF(I69="", "", IF(基本情報入力シート!$L$16="", "", 基本情報入力シート!$L$16))</f>
        <v/>
      </c>
      <c r="O69" s="689"/>
    </row>
    <row r="70" customFormat="false" ht="13.5" hidden="false" customHeight="false" outlineLevel="0" collapsed="false">
      <c r="B70" s="685" t="str">
        <f aca="false">IF(I70="", "", IF(基本情報入力シート!$L$16="", "", 基本情報入力シート!$L$16))</f>
        <v/>
      </c>
      <c r="O70" s="689"/>
    </row>
    <row r="71" customFormat="false" ht="13.5" hidden="false" customHeight="false" outlineLevel="0" collapsed="false">
      <c r="B71" s="685" t="str">
        <f aca="false">IF(I71="", "", IF(基本情報入力シート!$L$16="", "", 基本情報入力シート!$L$16))</f>
        <v/>
      </c>
      <c r="O71" s="689"/>
    </row>
    <row r="72" customFormat="false" ht="13.5" hidden="false" customHeight="false" outlineLevel="0" collapsed="false">
      <c r="B72" s="685" t="str">
        <f aca="false">IF(I72="", "", IF(基本情報入力シート!$L$16="", "", 基本情報入力シート!$L$16))</f>
        <v/>
      </c>
      <c r="O72" s="689"/>
    </row>
    <row r="73" customFormat="false" ht="13.5" hidden="false" customHeight="false" outlineLevel="0" collapsed="false">
      <c r="B73" s="685" t="str">
        <f aca="false">IF(I73="", "", IF(基本情報入力シート!$L$16="", "", 基本情報入力シート!$L$16))</f>
        <v/>
      </c>
      <c r="O73" s="689"/>
    </row>
    <row r="74" customFormat="false" ht="13.5" hidden="false" customHeight="false" outlineLevel="0" collapsed="false">
      <c r="B74" s="685" t="str">
        <f aca="false">IF(I74="", "", IF(基本情報入力シート!$L$16="", "", 基本情報入力シート!$L$16))</f>
        <v/>
      </c>
      <c r="O74" s="689"/>
    </row>
    <row r="75" customFormat="false" ht="13.5" hidden="false" customHeight="false" outlineLevel="0" collapsed="false">
      <c r="B75" s="685" t="str">
        <f aca="false">IF(I75="", "", IF(基本情報入力シート!$L$16="", "", 基本情報入力シート!$L$16))</f>
        <v/>
      </c>
      <c r="O75" s="689"/>
    </row>
    <row r="76" customFormat="false" ht="13.5" hidden="false" customHeight="false" outlineLevel="0" collapsed="false">
      <c r="B76" s="685" t="str">
        <f aca="false">IF(I76="", "", IF(基本情報入力シート!$L$16="", "", 基本情報入力シート!$L$16))</f>
        <v/>
      </c>
      <c r="O76" s="689"/>
    </row>
    <row r="77" customFormat="false" ht="13.5" hidden="false" customHeight="false" outlineLevel="0" collapsed="false">
      <c r="B77" s="685" t="str">
        <f aca="false">IF(I77="", "", IF(基本情報入力シート!$L$16="", "", 基本情報入力シート!$L$16))</f>
        <v/>
      </c>
      <c r="O77" s="689"/>
    </row>
    <row r="78" customFormat="false" ht="13.5" hidden="false" customHeight="false" outlineLevel="0" collapsed="false">
      <c r="B78" s="685" t="str">
        <f aca="false">IF(I78="", "", IF(基本情報入力シート!$L$16="", "", 基本情報入力シート!$L$16))</f>
        <v/>
      </c>
      <c r="O78" s="689"/>
    </row>
    <row r="79" customFormat="false" ht="13.5" hidden="false" customHeight="false" outlineLevel="0" collapsed="false">
      <c r="B79" s="685" t="str">
        <f aca="false">IF(I79="", "", IF(基本情報入力シート!$L$16="", "", 基本情報入力シート!$L$16))</f>
        <v/>
      </c>
      <c r="O79" s="689"/>
    </row>
    <row r="80" customFormat="false" ht="13.5" hidden="false" customHeight="false" outlineLevel="0" collapsed="false">
      <c r="B80" s="685" t="str">
        <f aca="false">IF(I80="", "", IF(基本情報入力シート!$L$16="", "", 基本情報入力シート!$L$16))</f>
        <v/>
      </c>
      <c r="O80" s="689"/>
    </row>
    <row r="81" customFormat="false" ht="13.5" hidden="false" customHeight="false" outlineLevel="0" collapsed="false">
      <c r="B81" s="685" t="str">
        <f aca="false">IF(I81="", "", IF(基本情報入力シート!$L$16="", "", 基本情報入力シート!$L$16))</f>
        <v/>
      </c>
      <c r="O81" s="689"/>
    </row>
    <row r="82" customFormat="false" ht="13.5" hidden="false" customHeight="false" outlineLevel="0" collapsed="false">
      <c r="B82" s="685" t="str">
        <f aca="false">IF(I82="", "", IF(基本情報入力シート!$L$16="", "", 基本情報入力シート!$L$16))</f>
        <v/>
      </c>
      <c r="O82" s="689"/>
    </row>
    <row r="83" customFormat="false" ht="13.5" hidden="false" customHeight="false" outlineLevel="0" collapsed="false">
      <c r="B83" s="685" t="str">
        <f aca="false">IF(I83="", "", IF(基本情報入力シート!$L$16="", "", 基本情報入力シート!$L$16))</f>
        <v/>
      </c>
      <c r="O83" s="689"/>
    </row>
    <row r="84" customFormat="false" ht="13.5" hidden="false" customHeight="false" outlineLevel="0" collapsed="false">
      <c r="B84" s="685" t="str">
        <f aca="false">IF(I84="", "", IF(基本情報入力シート!$L$16="", "", 基本情報入力シート!$L$16))</f>
        <v/>
      </c>
      <c r="O84" s="689"/>
    </row>
    <row r="85" customFormat="false" ht="13.5" hidden="false" customHeight="false" outlineLevel="0" collapsed="false">
      <c r="B85" s="685" t="str">
        <f aca="false">IF(I85="", "", IF(基本情報入力シート!$L$16="", "", 基本情報入力シート!$L$16))</f>
        <v/>
      </c>
      <c r="O85" s="689"/>
    </row>
    <row r="86" customFormat="false" ht="13.5" hidden="false" customHeight="false" outlineLevel="0" collapsed="false">
      <c r="B86" s="685" t="str">
        <f aca="false">IF(I86="", "", IF(基本情報入力シート!$L$16="", "", 基本情報入力シート!$L$16))</f>
        <v/>
      </c>
      <c r="O86" s="689"/>
    </row>
    <row r="87" customFormat="false" ht="13.5" hidden="false" customHeight="false" outlineLevel="0" collapsed="false">
      <c r="B87" s="685" t="str">
        <f aca="false">IF(I87="", "", IF(基本情報入力シート!$L$16="", "", 基本情報入力シート!$L$16))</f>
        <v/>
      </c>
      <c r="O87" s="689"/>
    </row>
    <row r="88" customFormat="false" ht="13.5" hidden="false" customHeight="false" outlineLevel="0" collapsed="false">
      <c r="B88" s="685" t="str">
        <f aca="false">IF(I88="", "", IF(基本情報入力シート!$L$16="", "", 基本情報入力シート!$L$16))</f>
        <v/>
      </c>
      <c r="O88" s="689"/>
    </row>
    <row r="89" customFormat="false" ht="13.5" hidden="false" customHeight="false" outlineLevel="0" collapsed="false">
      <c r="B89" s="685" t="str">
        <f aca="false">IF(I89="", "", IF(基本情報入力シート!$L$16="", "", 基本情報入力シート!$L$16))</f>
        <v/>
      </c>
      <c r="O89" s="689"/>
    </row>
    <row r="90" customFormat="false" ht="13.5" hidden="false" customHeight="false" outlineLevel="0" collapsed="false">
      <c r="B90" s="685" t="str">
        <f aca="false">IF(I90="", "", IF(基本情報入力シート!$L$16="", "", 基本情報入力シート!$L$16))</f>
        <v/>
      </c>
      <c r="O90" s="689"/>
    </row>
    <row r="91" customFormat="false" ht="13.5" hidden="false" customHeight="false" outlineLevel="0" collapsed="false">
      <c r="B91" s="685" t="str">
        <f aca="false">IF(I91="", "", IF(基本情報入力シート!$L$16="", "", 基本情報入力シート!$L$16))</f>
        <v/>
      </c>
      <c r="O91" s="689"/>
    </row>
    <row r="92" customFormat="false" ht="13.5" hidden="false" customHeight="false" outlineLevel="0" collapsed="false">
      <c r="B92" s="685" t="str">
        <f aca="false">IF(I92="", "", IF(基本情報入力シート!$L$16="", "", 基本情報入力シート!$L$16))</f>
        <v/>
      </c>
      <c r="O92" s="689"/>
    </row>
    <row r="93" customFormat="false" ht="13.5" hidden="false" customHeight="false" outlineLevel="0" collapsed="false">
      <c r="B93" s="685" t="str">
        <f aca="false">IF(I93="", "", IF(基本情報入力シート!$L$16="", "", 基本情報入力シート!$L$16))</f>
        <v/>
      </c>
      <c r="O93" s="689"/>
    </row>
    <row r="94" customFormat="false" ht="13.5" hidden="false" customHeight="false" outlineLevel="0" collapsed="false">
      <c r="B94" s="685" t="str">
        <f aca="false">IF(I94="", "", IF(基本情報入力シート!$L$16="", "", 基本情報入力シート!$L$16))</f>
        <v/>
      </c>
      <c r="O94" s="689"/>
    </row>
    <row r="95" customFormat="false" ht="13.5" hidden="false" customHeight="false" outlineLevel="0" collapsed="false">
      <c r="B95" s="685" t="str">
        <f aca="false">IF(I95="", "", IF(基本情報入力シート!$L$16="", "", 基本情報入力シート!$L$16))</f>
        <v/>
      </c>
      <c r="O95" s="689"/>
    </row>
    <row r="96" customFormat="false" ht="13.5" hidden="false" customHeight="false" outlineLevel="0" collapsed="false">
      <c r="B96" s="685" t="str">
        <f aca="false">IF(I96="", "", IF(基本情報入力シート!$L$16="", "", 基本情報入力シート!$L$16))</f>
        <v/>
      </c>
      <c r="O96" s="689"/>
    </row>
    <row r="97" customFormat="false" ht="13.5" hidden="false" customHeight="false" outlineLevel="0" collapsed="false">
      <c r="B97" s="685" t="str">
        <f aca="false">IF(I97="", "", IF(基本情報入力シート!$L$16="", "", 基本情報入力シート!$L$16))</f>
        <v/>
      </c>
      <c r="O97" s="689"/>
    </row>
    <row r="98" customFormat="false" ht="13.5" hidden="false" customHeight="false" outlineLevel="0" collapsed="false">
      <c r="B98" s="685" t="str">
        <f aca="false">IF(I98="", "", IF(基本情報入力シート!$L$16="", "", 基本情報入力シート!$L$16))</f>
        <v/>
      </c>
      <c r="O98" s="689"/>
    </row>
    <row r="99" customFormat="false" ht="13.5" hidden="false" customHeight="false" outlineLevel="0" collapsed="false">
      <c r="B99" s="685" t="str">
        <f aca="false">IF(I99="", "", IF(基本情報入力シート!$L$16="", "", 基本情報入力シート!$L$16))</f>
        <v/>
      </c>
      <c r="O99" s="689"/>
    </row>
    <row r="100" customFormat="false" ht="13.5" hidden="false" customHeight="false" outlineLevel="0" collapsed="false">
      <c r="B100" s="685" t="str">
        <f aca="false">IF(I100="", "", IF(基本情報入力シート!$L$16="", "", 基本情報入力シート!$L$16))</f>
        <v/>
      </c>
      <c r="O100" s="689"/>
    </row>
    <row r="101" customFormat="false" ht="13.5" hidden="false" customHeight="false" outlineLevel="0" collapsed="false">
      <c r="B101" s="685" t="str">
        <f aca="false">IF(I101="", "", IF(基本情報入力シート!$L$16="", "", 基本情報入力シート!$L$16))</f>
        <v/>
      </c>
      <c r="O101" s="689"/>
    </row>
    <row r="102" customFormat="false" ht="13.5" hidden="false" customHeight="false" outlineLevel="0" collapsed="false">
      <c r="B102" s="685" t="str">
        <f aca="false">IF(I102="", "", IF(基本情報入力シート!$L$16="", "", 基本情報入力シート!$L$16))</f>
        <v/>
      </c>
      <c r="O102" s="689"/>
    </row>
    <row r="103" customFormat="false" ht="13.5" hidden="false" customHeight="false" outlineLevel="0" collapsed="false">
      <c r="B103" s="685" t="str">
        <f aca="false">IF(I103="", "", IF(基本情報入力シート!$L$16="", "", 基本情報入力シート!$L$16))</f>
        <v/>
      </c>
      <c r="O103" s="689"/>
    </row>
    <row r="104" customFormat="false" ht="13.5" hidden="false" customHeight="false" outlineLevel="0" collapsed="false">
      <c r="B104" s="685" t="str">
        <f aca="false">IF(I104="", "", IF(基本情報入力シート!$L$16="", "", 基本情報入力シート!$L$16))</f>
        <v/>
      </c>
      <c r="O104" s="689"/>
    </row>
    <row r="105" customFormat="false" ht="13.5" hidden="false" customHeight="false" outlineLevel="0" collapsed="false">
      <c r="B105" s="685" t="str">
        <f aca="false">IF(I105="", "", IF(基本情報入力シート!$L$16="", "", 基本情報入力シート!$L$16))</f>
        <v/>
      </c>
      <c r="O105" s="689"/>
    </row>
    <row r="106" customFormat="false" ht="13.5" hidden="false" customHeight="false" outlineLevel="0" collapsed="false">
      <c r="B106" s="685" t="str">
        <f aca="false">IF(I106="", "", IF(基本情報入力シート!$L$16="", "", 基本情報入力シート!$L$16))</f>
        <v/>
      </c>
      <c r="O106" s="689"/>
    </row>
    <row r="107" customFormat="false" ht="13.5" hidden="false" customHeight="false" outlineLevel="0" collapsed="false">
      <c r="B107" s="685" t="str">
        <f aca="false">IF(I107="", "", IF(基本情報入力シート!$L$16="", "", 基本情報入力シート!$L$16))</f>
        <v/>
      </c>
      <c r="O107" s="689"/>
    </row>
    <row r="108" customFormat="false" ht="13.5" hidden="false" customHeight="false" outlineLevel="0" collapsed="false">
      <c r="B108" s="685" t="str">
        <f aca="false">IF(I108="", "", IF(基本情報入力シート!$L$16="", "", 基本情報入力シート!$L$16))</f>
        <v/>
      </c>
      <c r="O108" s="689"/>
    </row>
    <row r="109" customFormat="false" ht="13.5" hidden="false" customHeight="false" outlineLevel="0" collapsed="false">
      <c r="B109" s="685" t="str">
        <f aca="false">IF(I109="", "", IF(基本情報入力シート!$L$16="", "", 基本情報入力シート!$L$16))</f>
        <v/>
      </c>
      <c r="O109" s="689"/>
    </row>
    <row r="110" customFormat="false" ht="13.5" hidden="false" customHeight="false" outlineLevel="0" collapsed="false">
      <c r="B110" s="685" t="str">
        <f aca="false">IF(I110="", "", IF(基本情報入力シート!$L$16="", "", 基本情報入力シート!$L$16))</f>
        <v/>
      </c>
      <c r="O110" s="689"/>
    </row>
    <row r="111" customFormat="false" ht="13.5" hidden="false" customHeight="false" outlineLevel="0" collapsed="false">
      <c r="B111" s="685" t="str">
        <f aca="false">IF(I111="", "", IF(基本情報入力シート!$L$16="", "", 基本情報入力シート!$L$16))</f>
        <v/>
      </c>
      <c r="O111" s="689"/>
    </row>
    <row r="112" customFormat="false" ht="13.5" hidden="false" customHeight="false" outlineLevel="0" collapsed="false">
      <c r="B112" s="685" t="str">
        <f aca="false">IF(I112="", "", IF(基本情報入力シート!$L$16="", "", 基本情報入力シート!$L$16))</f>
        <v/>
      </c>
      <c r="O112" s="689"/>
    </row>
    <row r="113" customFormat="false" ht="13.5" hidden="false" customHeight="false" outlineLevel="0" collapsed="false">
      <c r="B113" s="685" t="str">
        <f aca="false">IF(I113="", "", IF(基本情報入力シート!$L$16="", "", 基本情報入力シート!$L$16))</f>
        <v/>
      </c>
      <c r="O113" s="689"/>
    </row>
    <row r="114" customFormat="false" ht="13.5" hidden="false" customHeight="false" outlineLevel="0" collapsed="false">
      <c r="B114" s="685" t="str">
        <f aca="false">IF(I114="", "", IF(基本情報入力シート!$L$16="", "", 基本情報入力シート!$L$16))</f>
        <v/>
      </c>
      <c r="O114" s="689"/>
    </row>
    <row r="115" customFormat="false" ht="13.5" hidden="false" customHeight="false" outlineLevel="0" collapsed="false">
      <c r="B115" s="685" t="str">
        <f aca="false">IF(I115="", "", IF(基本情報入力シート!$L$16="", "", 基本情報入力シート!$L$16))</f>
        <v/>
      </c>
      <c r="O115" s="689"/>
    </row>
    <row r="116" customFormat="false" ht="13.5" hidden="false" customHeight="false" outlineLevel="0" collapsed="false">
      <c r="B116" s="685" t="str">
        <f aca="false">IF(I116="", "", IF(基本情報入力シート!$L$16="", "", 基本情報入力シート!$L$16))</f>
        <v/>
      </c>
      <c r="O116" s="689"/>
    </row>
    <row r="117" customFormat="false" ht="13.5" hidden="false" customHeight="false" outlineLevel="0" collapsed="false">
      <c r="B117" s="685" t="str">
        <f aca="false">IF(I117="", "", IF(基本情報入力シート!$L$16="", "", 基本情報入力シート!$L$16))</f>
        <v/>
      </c>
      <c r="O117" s="689"/>
    </row>
    <row r="118" customFormat="false" ht="13.5" hidden="false" customHeight="false" outlineLevel="0" collapsed="false">
      <c r="B118" s="685" t="str">
        <f aca="false">IF(I118="", "", IF(基本情報入力シート!$L$16="", "", 基本情報入力シート!$L$16))</f>
        <v/>
      </c>
      <c r="O118" s="689"/>
    </row>
    <row r="119" customFormat="false" ht="13.5" hidden="false" customHeight="false" outlineLevel="0" collapsed="false">
      <c r="B119" s="685" t="str">
        <f aca="false">IF(I119="", "", IF(基本情報入力シート!$L$16="", "", 基本情報入力シート!$L$16))</f>
        <v/>
      </c>
      <c r="O119" s="689"/>
    </row>
    <row r="120" customFormat="false" ht="13.5" hidden="false" customHeight="false" outlineLevel="0" collapsed="false">
      <c r="B120" s="685" t="str">
        <f aca="false">IF(I120="", "", IF(基本情報入力シート!$L$16="", "", 基本情報入力シート!$L$16))</f>
        <v/>
      </c>
      <c r="O120" s="689"/>
    </row>
    <row r="121" customFormat="false" ht="13.5" hidden="false" customHeight="false" outlineLevel="0" collapsed="false">
      <c r="B121" s="685" t="str">
        <f aca="false">IF(I121="", "", IF(基本情報入力シート!$L$16="", "", 基本情報入力シート!$L$16))</f>
        <v/>
      </c>
      <c r="O121" s="689"/>
    </row>
    <row r="122" customFormat="false" ht="13.5" hidden="false" customHeight="false" outlineLevel="0" collapsed="false">
      <c r="B122" s="685" t="str">
        <f aca="false">IF(I122="", "", IF(基本情報入力シート!$L$16="", "", 基本情報入力シート!$L$16))</f>
        <v/>
      </c>
      <c r="O122" s="689"/>
    </row>
    <row r="123" customFormat="false" ht="13.5" hidden="false" customHeight="false" outlineLevel="0" collapsed="false">
      <c r="B123" s="685" t="str">
        <f aca="false">IF(I123="", "", IF(基本情報入力シート!$L$16="", "", 基本情報入力シート!$L$16))</f>
        <v/>
      </c>
      <c r="O123" s="689"/>
    </row>
    <row r="124" customFormat="false" ht="13.5" hidden="false" customHeight="false" outlineLevel="0" collapsed="false">
      <c r="B124" s="685" t="str">
        <f aca="false">IF(I124="", "", IF(基本情報入力シート!$L$16="", "", 基本情報入力シート!$L$16))</f>
        <v/>
      </c>
      <c r="O124" s="689"/>
    </row>
    <row r="125" customFormat="false" ht="13.5" hidden="false" customHeight="false" outlineLevel="0" collapsed="false">
      <c r="B125" s="685" t="str">
        <f aca="false">IF(I125="", "", IF(基本情報入力シート!$L$16="", "", 基本情報入力シート!$L$16))</f>
        <v/>
      </c>
      <c r="O125" s="689"/>
    </row>
    <row r="126" customFormat="false" ht="13.5" hidden="false" customHeight="false" outlineLevel="0" collapsed="false">
      <c r="B126" s="685" t="str">
        <f aca="false">IF(I126="", "", IF(基本情報入力シート!$L$16="", "", 基本情報入力シート!$L$16))</f>
        <v/>
      </c>
      <c r="O126" s="689"/>
    </row>
    <row r="127" customFormat="false" ht="13.5" hidden="false" customHeight="false" outlineLevel="0" collapsed="false">
      <c r="B127" s="685" t="str">
        <f aca="false">IF(I127="", "", IF(基本情報入力シート!$L$16="", "", 基本情報入力シート!$L$16))</f>
        <v/>
      </c>
      <c r="O127" s="689"/>
    </row>
    <row r="128" customFormat="false" ht="13.5" hidden="false" customHeight="false" outlineLevel="0" collapsed="false">
      <c r="B128" s="685" t="str">
        <f aca="false">IF(I128="", "", IF(基本情報入力シート!$L$16="", "", 基本情報入力シート!$L$16))</f>
        <v/>
      </c>
      <c r="O128" s="689"/>
    </row>
    <row r="129" customFormat="false" ht="13.5" hidden="false" customHeight="false" outlineLevel="0" collapsed="false">
      <c r="B129" s="685" t="str">
        <f aca="false">IF(I129="", "", IF(基本情報入力シート!$L$16="", "", 基本情報入力シート!$L$16))</f>
        <v/>
      </c>
      <c r="O129" s="689"/>
    </row>
    <row r="130" customFormat="false" ht="13.5" hidden="false" customHeight="false" outlineLevel="0" collapsed="false">
      <c r="B130" s="685" t="str">
        <f aca="false">IF(I130="", "", IF(基本情報入力シート!$L$16="", "", 基本情報入力シート!$L$16))</f>
        <v/>
      </c>
      <c r="O130" s="689"/>
    </row>
    <row r="131" customFormat="false" ht="13.5" hidden="false" customHeight="false" outlineLevel="0" collapsed="false">
      <c r="B131" s="685" t="str">
        <f aca="false">IF(I131="", "", IF(基本情報入力シート!$L$16="", "", 基本情報入力シート!$L$16))</f>
        <v/>
      </c>
      <c r="O131" s="689"/>
    </row>
    <row r="132" customFormat="false" ht="13.5" hidden="false" customHeight="false" outlineLevel="0" collapsed="false">
      <c r="B132" s="685" t="str">
        <f aca="false">IF(I132="", "", IF(基本情報入力シート!$L$16="", "", 基本情報入力シート!$L$16))</f>
        <v/>
      </c>
      <c r="O132" s="689"/>
    </row>
    <row r="133" customFormat="false" ht="13.5" hidden="false" customHeight="false" outlineLevel="0" collapsed="false">
      <c r="B133" s="685" t="str">
        <f aca="false">IF(I133="", "", IF(基本情報入力シート!$L$16="", "", 基本情報入力シート!$L$16))</f>
        <v/>
      </c>
      <c r="O133" s="689"/>
    </row>
    <row r="134" customFormat="false" ht="13.5" hidden="false" customHeight="false" outlineLevel="0" collapsed="false">
      <c r="B134" s="685" t="str">
        <f aca="false">IF(I134="", "", IF(基本情報入力シート!$L$16="", "", 基本情報入力シート!$L$16))</f>
        <v/>
      </c>
      <c r="O134" s="689"/>
    </row>
    <row r="135" customFormat="false" ht="13.5" hidden="false" customHeight="false" outlineLevel="0" collapsed="false">
      <c r="B135" s="685" t="str">
        <f aca="false">IF(I135="", "", IF(基本情報入力シート!$L$16="", "", 基本情報入力シート!$L$16))</f>
        <v/>
      </c>
      <c r="O135" s="689"/>
    </row>
    <row r="136" customFormat="false" ht="13.5" hidden="false" customHeight="false" outlineLevel="0" collapsed="false">
      <c r="B136" s="685" t="str">
        <f aca="false">IF(I136="", "", IF(基本情報入力シート!$L$16="", "", 基本情報入力シート!$L$16))</f>
        <v/>
      </c>
      <c r="O136" s="689"/>
    </row>
    <row r="137" customFormat="false" ht="13.5" hidden="false" customHeight="false" outlineLevel="0" collapsed="false">
      <c r="B137" s="685" t="str">
        <f aca="false">IF(I137="", "", IF(基本情報入力シート!$L$16="", "", 基本情報入力シート!$L$16))</f>
        <v/>
      </c>
      <c r="O137" s="689"/>
    </row>
    <row r="138" customFormat="false" ht="13.5" hidden="false" customHeight="false" outlineLevel="0" collapsed="false">
      <c r="B138" s="685" t="str">
        <f aca="false">IF(I138="", "", IF(基本情報入力シート!$L$16="", "", 基本情報入力シート!$L$16))</f>
        <v/>
      </c>
      <c r="O138" s="689"/>
    </row>
    <row r="139" customFormat="false" ht="13.5" hidden="false" customHeight="false" outlineLevel="0" collapsed="false">
      <c r="B139" s="685" t="str">
        <f aca="false">IF(I139="", "", IF(基本情報入力シート!$L$16="", "", 基本情報入力シート!$L$16))</f>
        <v/>
      </c>
      <c r="O139" s="689"/>
    </row>
    <row r="140" customFormat="false" ht="13.5" hidden="false" customHeight="false" outlineLevel="0" collapsed="false">
      <c r="B140" s="685" t="str">
        <f aca="false">IF(I140="", "", IF(基本情報入力シート!$L$16="", "", 基本情報入力シート!$L$16))</f>
        <v/>
      </c>
      <c r="O140" s="689"/>
    </row>
    <row r="141" customFormat="false" ht="13.5" hidden="false" customHeight="false" outlineLevel="0" collapsed="false">
      <c r="B141" s="685" t="str">
        <f aca="false">IF(I141="", "", IF(基本情報入力シート!$L$16="", "", 基本情報入力シート!$L$16))</f>
        <v/>
      </c>
      <c r="O141" s="689"/>
    </row>
    <row r="142" customFormat="false" ht="13.5" hidden="false" customHeight="false" outlineLevel="0" collapsed="false">
      <c r="B142" s="685" t="str">
        <f aca="false">IF(I142="", "", IF(基本情報入力シート!$L$16="", "", 基本情報入力シート!$L$16))</f>
        <v/>
      </c>
      <c r="O142" s="689"/>
    </row>
    <row r="143" customFormat="false" ht="13.5" hidden="false" customHeight="false" outlineLevel="0" collapsed="false">
      <c r="B143" s="685" t="str">
        <f aca="false">IF(I143="", "", IF(基本情報入力シート!$L$16="", "", 基本情報入力シート!$L$16))</f>
        <v/>
      </c>
      <c r="O143" s="689"/>
    </row>
    <row r="144" customFormat="false" ht="13.5" hidden="false" customHeight="false" outlineLevel="0" collapsed="false">
      <c r="B144" s="685" t="str">
        <f aca="false">IF(I144="", "", IF(基本情報入力シート!$L$16="", "", 基本情報入力シート!$L$16))</f>
        <v/>
      </c>
      <c r="O144" s="689"/>
    </row>
    <row r="145" customFormat="false" ht="13.5" hidden="false" customHeight="false" outlineLevel="0" collapsed="false">
      <c r="B145" s="685" t="str">
        <f aca="false">IF(I145="", "", IF(基本情報入力シート!$L$16="", "", 基本情報入力シート!$L$16))</f>
        <v/>
      </c>
      <c r="O145" s="689"/>
    </row>
    <row r="146" customFormat="false" ht="13.5" hidden="false" customHeight="false" outlineLevel="0" collapsed="false">
      <c r="B146" s="685" t="str">
        <f aca="false">IF(I146="", "", IF(基本情報入力シート!$L$16="", "", 基本情報入力シート!$L$16))</f>
        <v/>
      </c>
      <c r="O146" s="689"/>
    </row>
    <row r="147" customFormat="false" ht="13.5" hidden="false" customHeight="false" outlineLevel="0" collapsed="false">
      <c r="B147" s="685" t="str">
        <f aca="false">IF(I147="", "", IF(基本情報入力シート!$L$16="", "", 基本情報入力シート!$L$16))</f>
        <v/>
      </c>
      <c r="O147" s="689"/>
    </row>
    <row r="148" customFormat="false" ht="13.5" hidden="false" customHeight="false" outlineLevel="0" collapsed="false">
      <c r="B148" s="685" t="str">
        <f aca="false">IF(I148="", "", IF(基本情報入力シート!$L$16="", "", 基本情報入力シート!$L$16))</f>
        <v/>
      </c>
      <c r="O148" s="689"/>
    </row>
    <row r="149" customFormat="false" ht="13.5" hidden="false" customHeight="false" outlineLevel="0" collapsed="false">
      <c r="B149" s="685" t="str">
        <f aca="false">IF(I149="", "", IF(基本情報入力シート!$L$16="", "", 基本情報入力シート!$L$16))</f>
        <v/>
      </c>
      <c r="O149" s="689"/>
    </row>
    <row r="150" customFormat="false" ht="13.5" hidden="false" customHeight="false" outlineLevel="0" collapsed="false">
      <c r="B150" s="685" t="str">
        <f aca="false">IF(I150="", "", IF(基本情報入力シート!$L$16="", "", 基本情報入力シート!$L$16))</f>
        <v/>
      </c>
      <c r="O150" s="689"/>
    </row>
    <row r="151" customFormat="false" ht="13.5" hidden="false" customHeight="false" outlineLevel="0" collapsed="false">
      <c r="B151" s="685" t="str">
        <f aca="false">IF(I151="", "", IF(基本情報入力シート!$L$16="", "", 基本情報入力シート!$L$16))</f>
        <v/>
      </c>
      <c r="O151" s="689"/>
    </row>
    <row r="152" customFormat="false" ht="13.5" hidden="false" customHeight="false" outlineLevel="0" collapsed="false">
      <c r="B152" s="685" t="str">
        <f aca="false">IF(I152="", "", IF(基本情報入力シート!$L$16="", "", 基本情報入力シート!$L$16))</f>
        <v/>
      </c>
      <c r="O152" s="689"/>
    </row>
    <row r="153" customFormat="false" ht="13.5" hidden="false" customHeight="false" outlineLevel="0" collapsed="false">
      <c r="B153" s="685" t="str">
        <f aca="false">IF(I153="", "", IF(基本情報入力シート!$L$16="", "", 基本情報入力シート!$L$16))</f>
        <v/>
      </c>
      <c r="O153" s="689"/>
    </row>
    <row r="154" customFormat="false" ht="13.5" hidden="false" customHeight="false" outlineLevel="0" collapsed="false">
      <c r="B154" s="685" t="str">
        <f aca="false">IF(I154="", "", IF(基本情報入力シート!$L$16="", "", 基本情報入力シート!$L$16))</f>
        <v/>
      </c>
      <c r="O154" s="689"/>
    </row>
    <row r="155" customFormat="false" ht="13.5" hidden="false" customHeight="false" outlineLevel="0" collapsed="false">
      <c r="B155" s="685" t="str">
        <f aca="false">IF(I155="", "", IF(基本情報入力シート!$L$16="", "", 基本情報入力シート!$L$16))</f>
        <v/>
      </c>
      <c r="O155" s="689"/>
    </row>
    <row r="156" customFormat="false" ht="13.5" hidden="false" customHeight="false" outlineLevel="0" collapsed="false">
      <c r="B156" s="685" t="str">
        <f aca="false">IF(I156="", "", IF(基本情報入力シート!$L$16="", "", 基本情報入力シート!$L$16))</f>
        <v/>
      </c>
      <c r="O156" s="689"/>
    </row>
    <row r="157" customFormat="false" ht="13.5" hidden="false" customHeight="false" outlineLevel="0" collapsed="false">
      <c r="B157" s="685" t="str">
        <f aca="false">IF(I157="", "", IF(基本情報入力シート!$L$16="", "", 基本情報入力シート!$L$16))</f>
        <v/>
      </c>
      <c r="O157" s="689"/>
    </row>
    <row r="158" customFormat="false" ht="13.5" hidden="false" customHeight="false" outlineLevel="0" collapsed="false">
      <c r="B158" s="685" t="str">
        <f aca="false">IF(I158="", "", IF(基本情報入力シート!$L$16="", "", 基本情報入力シート!$L$16))</f>
        <v/>
      </c>
      <c r="O158" s="689"/>
    </row>
    <row r="159" customFormat="false" ht="13.5" hidden="false" customHeight="false" outlineLevel="0" collapsed="false">
      <c r="B159" s="685" t="str">
        <f aca="false">IF(I159="", "", IF(基本情報入力シート!$L$16="", "", 基本情報入力シート!$L$16))</f>
        <v/>
      </c>
      <c r="O159" s="689"/>
    </row>
    <row r="160" customFormat="false" ht="13.5" hidden="false" customHeight="false" outlineLevel="0" collapsed="false">
      <c r="B160" s="685" t="str">
        <f aca="false">IF(I160="", "", IF(基本情報入力シート!$L$16="", "", 基本情報入力シート!$L$16))</f>
        <v/>
      </c>
      <c r="O160" s="689"/>
    </row>
    <row r="161" customFormat="false" ht="13.5" hidden="false" customHeight="false" outlineLevel="0" collapsed="false">
      <c r="B161" s="685" t="str">
        <f aca="false">IF(I161="", "", IF(基本情報入力シート!$L$16="", "", 基本情報入力シート!$L$16))</f>
        <v/>
      </c>
      <c r="O161" s="689"/>
    </row>
    <row r="162" customFormat="false" ht="13.5" hidden="false" customHeight="false" outlineLevel="0" collapsed="false">
      <c r="B162" s="685" t="str">
        <f aca="false">IF(I162="", "", IF(基本情報入力シート!$L$16="", "", 基本情報入力シート!$L$16))</f>
        <v/>
      </c>
      <c r="O162" s="689"/>
    </row>
    <row r="163" customFormat="false" ht="13.5" hidden="false" customHeight="false" outlineLevel="0" collapsed="false">
      <c r="B163" s="685" t="str">
        <f aca="false">IF(I163="", "", IF(基本情報入力シート!$L$16="", "", 基本情報入力シート!$L$16))</f>
        <v/>
      </c>
      <c r="O163" s="689"/>
    </row>
    <row r="164" customFormat="false" ht="13.5" hidden="false" customHeight="false" outlineLevel="0" collapsed="false">
      <c r="B164" s="685" t="str">
        <f aca="false">IF(I164="", "", IF(基本情報入力シート!$L$16="", "", 基本情報入力シート!$L$16))</f>
        <v/>
      </c>
      <c r="O164" s="689"/>
    </row>
    <row r="165" customFormat="false" ht="13.5" hidden="false" customHeight="false" outlineLevel="0" collapsed="false">
      <c r="B165" s="685" t="str">
        <f aca="false">IF(I165="", "", IF(基本情報入力シート!$L$16="", "", 基本情報入力シート!$L$16))</f>
        <v/>
      </c>
      <c r="O165" s="689"/>
    </row>
    <row r="166" customFormat="false" ht="13.5" hidden="false" customHeight="false" outlineLevel="0" collapsed="false">
      <c r="B166" s="685" t="str">
        <f aca="false">IF(I166="", "", IF(基本情報入力シート!$L$16="", "", 基本情報入力シート!$L$16))</f>
        <v/>
      </c>
      <c r="O166" s="689"/>
    </row>
    <row r="167" customFormat="false" ht="13.5" hidden="false" customHeight="false" outlineLevel="0" collapsed="false">
      <c r="B167" s="685" t="str">
        <f aca="false">IF(I167="", "", IF(基本情報入力シート!$L$16="", "", 基本情報入力シート!$L$16))</f>
        <v/>
      </c>
      <c r="O167" s="689"/>
    </row>
    <row r="168" customFormat="false" ht="13.5" hidden="false" customHeight="false" outlineLevel="0" collapsed="false">
      <c r="B168" s="685" t="str">
        <f aca="false">IF(I168="", "", IF(基本情報入力シート!$L$16="", "", 基本情報入力シート!$L$16))</f>
        <v/>
      </c>
      <c r="O168" s="689"/>
    </row>
    <row r="169" customFormat="false" ht="13.5" hidden="false" customHeight="false" outlineLevel="0" collapsed="false">
      <c r="B169" s="685" t="str">
        <f aca="false">IF(I169="", "", IF(基本情報入力シート!$L$16="", "", 基本情報入力シート!$L$16))</f>
        <v/>
      </c>
      <c r="O169" s="689"/>
    </row>
    <row r="170" customFormat="false" ht="13.5" hidden="false" customHeight="false" outlineLevel="0" collapsed="false">
      <c r="B170" s="685" t="str">
        <f aca="false">IF(I170="", "", IF(基本情報入力シート!$L$16="", "", 基本情報入力シート!$L$16))</f>
        <v/>
      </c>
      <c r="O170" s="689"/>
    </row>
    <row r="171" customFormat="false" ht="13.5" hidden="false" customHeight="false" outlineLevel="0" collapsed="false">
      <c r="B171" s="685" t="str">
        <f aca="false">IF(I171="", "", IF(基本情報入力シート!$L$16="", "", 基本情報入力シート!$L$16))</f>
        <v/>
      </c>
      <c r="O171" s="689"/>
    </row>
    <row r="172" customFormat="false" ht="13.5" hidden="false" customHeight="false" outlineLevel="0" collapsed="false">
      <c r="B172" s="685" t="str">
        <f aca="false">IF(I172="", "", IF(基本情報入力シート!$L$16="", "", 基本情報入力シート!$L$16))</f>
        <v/>
      </c>
      <c r="O172" s="689"/>
    </row>
    <row r="173" customFormat="false" ht="13.5" hidden="false" customHeight="false" outlineLevel="0" collapsed="false">
      <c r="B173" s="685" t="str">
        <f aca="false">IF(I173="", "", IF(基本情報入力シート!$L$16="", "", 基本情報入力シート!$L$16))</f>
        <v/>
      </c>
      <c r="O173" s="689"/>
    </row>
    <row r="174" customFormat="false" ht="13.5" hidden="false" customHeight="false" outlineLevel="0" collapsed="false">
      <c r="B174" s="685" t="str">
        <f aca="false">IF(I174="", "", IF(基本情報入力シート!$L$16="", "", 基本情報入力シート!$L$16))</f>
        <v/>
      </c>
      <c r="O174" s="689"/>
    </row>
    <row r="175" customFormat="false" ht="13.5" hidden="false" customHeight="false" outlineLevel="0" collapsed="false">
      <c r="B175" s="685" t="str">
        <f aca="false">IF(I175="", "", IF(基本情報入力シート!$L$16="", "", 基本情報入力シート!$L$16))</f>
        <v/>
      </c>
      <c r="O175" s="689"/>
    </row>
    <row r="176" customFormat="false" ht="13.5" hidden="false" customHeight="false" outlineLevel="0" collapsed="false">
      <c r="B176" s="685" t="str">
        <f aca="false">IF(I176="", "", IF(基本情報入力シート!$L$16="", "", 基本情報入力シート!$L$16))</f>
        <v/>
      </c>
      <c r="O176" s="689"/>
    </row>
    <row r="177" customFormat="false" ht="13.5" hidden="false" customHeight="false" outlineLevel="0" collapsed="false">
      <c r="B177" s="685" t="str">
        <f aca="false">IF(I177="", "", IF(基本情報入力シート!$L$16="", "", 基本情報入力シート!$L$16))</f>
        <v/>
      </c>
      <c r="O177" s="689"/>
    </row>
    <row r="178" customFormat="false" ht="13.5" hidden="false" customHeight="false" outlineLevel="0" collapsed="false">
      <c r="B178" s="685" t="str">
        <f aca="false">IF(I178="", "", IF(基本情報入力シート!$L$16="", "", 基本情報入力シート!$L$16))</f>
        <v/>
      </c>
      <c r="O178" s="689"/>
    </row>
    <row r="179" customFormat="false" ht="13.5" hidden="false" customHeight="false" outlineLevel="0" collapsed="false">
      <c r="B179" s="685" t="str">
        <f aca="false">IF(I179="", "", IF(基本情報入力シート!$L$16="", "", 基本情報入力シート!$L$16))</f>
        <v/>
      </c>
      <c r="O179" s="689"/>
    </row>
    <row r="180" customFormat="false" ht="13.5" hidden="false" customHeight="false" outlineLevel="0" collapsed="false">
      <c r="B180" s="685" t="str">
        <f aca="false">IF(I180="", "", IF(基本情報入力シート!$L$16="", "", 基本情報入力シート!$L$16))</f>
        <v/>
      </c>
      <c r="O180" s="689"/>
    </row>
    <row r="181" customFormat="false" ht="13.5" hidden="false" customHeight="false" outlineLevel="0" collapsed="false">
      <c r="B181" s="685" t="str">
        <f aca="false">IF(I181="", "", IF(基本情報入力シート!$L$16="", "", 基本情報入力シート!$L$16))</f>
        <v/>
      </c>
      <c r="O181" s="689"/>
    </row>
    <row r="182" customFormat="false" ht="13.5" hidden="false" customHeight="false" outlineLevel="0" collapsed="false">
      <c r="B182" s="685" t="str">
        <f aca="false">IF(I182="", "", IF(基本情報入力シート!$L$16="", "", 基本情報入力シート!$L$16))</f>
        <v/>
      </c>
      <c r="O182" s="689"/>
    </row>
    <row r="183" customFormat="false" ht="13.5" hidden="false" customHeight="false" outlineLevel="0" collapsed="false">
      <c r="B183" s="685" t="str">
        <f aca="false">IF(I183="", "", IF(基本情報入力シート!$L$16="", "", 基本情報入力シート!$L$16))</f>
        <v/>
      </c>
      <c r="O183" s="689"/>
    </row>
    <row r="184" customFormat="false" ht="13.5" hidden="false" customHeight="false" outlineLevel="0" collapsed="false">
      <c r="B184" s="685" t="str">
        <f aca="false">IF(I184="", "", IF(基本情報入力シート!$L$16="", "", 基本情報入力シート!$L$16))</f>
        <v/>
      </c>
      <c r="O184" s="689"/>
    </row>
    <row r="185" customFormat="false" ht="13.5" hidden="false" customHeight="false" outlineLevel="0" collapsed="false">
      <c r="B185" s="685" t="str">
        <f aca="false">IF(I185="", "", IF(基本情報入力シート!$L$16="", "", 基本情報入力シート!$L$16))</f>
        <v/>
      </c>
      <c r="O185" s="689"/>
    </row>
    <row r="186" customFormat="false" ht="13.5" hidden="false" customHeight="false" outlineLevel="0" collapsed="false">
      <c r="B186" s="685" t="str">
        <f aca="false">IF(I186="", "", IF(基本情報入力シート!$L$16="", "", 基本情報入力シート!$L$16))</f>
        <v/>
      </c>
      <c r="O186" s="689"/>
    </row>
    <row r="187" customFormat="false" ht="13.5" hidden="false" customHeight="false" outlineLevel="0" collapsed="false">
      <c r="B187" s="685" t="str">
        <f aca="false">IF(I187="", "", IF(基本情報入力シート!$L$16="", "", 基本情報入力シート!$L$16))</f>
        <v/>
      </c>
      <c r="O187" s="689"/>
    </row>
    <row r="188" customFormat="false" ht="13.5" hidden="false" customHeight="false" outlineLevel="0" collapsed="false">
      <c r="B188" s="685" t="str">
        <f aca="false">IF(I188="", "", IF(基本情報入力シート!$L$16="", "", 基本情報入力シート!$L$16))</f>
        <v/>
      </c>
      <c r="O188" s="689"/>
    </row>
    <row r="189" customFormat="false" ht="13.5" hidden="false" customHeight="false" outlineLevel="0" collapsed="false">
      <c r="B189" s="685" t="str">
        <f aca="false">IF(I189="", "", IF(基本情報入力シート!$L$16="", "", 基本情報入力シート!$L$16))</f>
        <v/>
      </c>
      <c r="O189" s="689"/>
    </row>
    <row r="190" customFormat="false" ht="13.5" hidden="false" customHeight="false" outlineLevel="0" collapsed="false">
      <c r="B190" s="685" t="str">
        <f aca="false">IF(I190="", "", IF(基本情報入力シート!$L$16="", "", 基本情報入力シート!$L$16))</f>
        <v/>
      </c>
      <c r="O190" s="689"/>
    </row>
    <row r="191" customFormat="false" ht="13.5" hidden="false" customHeight="false" outlineLevel="0" collapsed="false">
      <c r="B191" s="685" t="str">
        <f aca="false">IF(I191="", "", IF(基本情報入力シート!$L$16="", "", 基本情報入力シート!$L$16))</f>
        <v/>
      </c>
      <c r="O191" s="689"/>
    </row>
    <row r="192" customFormat="false" ht="13.5" hidden="false" customHeight="false" outlineLevel="0" collapsed="false">
      <c r="B192" s="685" t="str">
        <f aca="false">IF(I192="", "", IF(基本情報入力シート!$L$16="", "", 基本情報入力シート!$L$16))</f>
        <v/>
      </c>
      <c r="O192" s="689"/>
    </row>
    <row r="193" customFormat="false" ht="13.5" hidden="false" customHeight="false" outlineLevel="0" collapsed="false">
      <c r="B193" s="685" t="str">
        <f aca="false">IF(I193="", "", IF(基本情報入力シート!$L$16="", "", 基本情報入力シート!$L$16))</f>
        <v/>
      </c>
      <c r="O193" s="689"/>
    </row>
    <row r="194" customFormat="false" ht="13.5" hidden="false" customHeight="false" outlineLevel="0" collapsed="false">
      <c r="B194" s="685" t="str">
        <f aca="false">IF(I194="", "", IF(基本情報入力シート!$L$16="", "", 基本情報入力シート!$L$16))</f>
        <v/>
      </c>
      <c r="O194" s="689"/>
    </row>
    <row r="195" customFormat="false" ht="13.5" hidden="false" customHeight="false" outlineLevel="0" collapsed="false">
      <c r="B195" s="685" t="str">
        <f aca="false">IF(I195="", "", IF(基本情報入力シート!$L$16="", "", 基本情報入力シート!$L$16))</f>
        <v/>
      </c>
      <c r="O195" s="689"/>
    </row>
    <row r="196" customFormat="false" ht="13.5" hidden="false" customHeight="false" outlineLevel="0" collapsed="false">
      <c r="B196" s="685" t="str">
        <f aca="false">IF(I196="", "", IF(基本情報入力シート!$L$16="", "", 基本情報入力シート!$L$16))</f>
        <v/>
      </c>
      <c r="O196" s="689"/>
    </row>
    <row r="197" customFormat="false" ht="13.5" hidden="false" customHeight="false" outlineLevel="0" collapsed="false">
      <c r="B197" s="685" t="str">
        <f aca="false">IF(I197="", "", IF(基本情報入力シート!$L$16="", "", 基本情報入力シート!$L$16))</f>
        <v/>
      </c>
      <c r="O197" s="689"/>
    </row>
    <row r="198" customFormat="false" ht="13.5" hidden="false" customHeight="false" outlineLevel="0" collapsed="false">
      <c r="B198" s="685" t="str">
        <f aca="false">IF(I198="", "", IF(基本情報入力シート!$L$16="", "", 基本情報入力シート!$L$16))</f>
        <v/>
      </c>
      <c r="O198" s="689"/>
    </row>
    <row r="199" customFormat="false" ht="13.5" hidden="false" customHeight="false" outlineLevel="0" collapsed="false">
      <c r="B199" s="685" t="str">
        <f aca="false">IF(I199="", "", IF(基本情報入力シート!$L$16="", "", 基本情報入力シート!$L$16))</f>
        <v/>
      </c>
      <c r="O199" s="689"/>
    </row>
    <row r="200" customFormat="false" ht="13.5" hidden="false" customHeight="false" outlineLevel="0" collapsed="false">
      <c r="B200" s="685" t="str">
        <f aca="false">IF(I200="", "", IF(基本情報入力シート!$L$16="", "", 基本情報入力シート!$L$16))</f>
        <v/>
      </c>
      <c r="O200" s="689"/>
    </row>
    <row r="201" customFormat="false" ht="13.5" hidden="false" customHeight="false" outlineLevel="0" collapsed="false">
      <c r="B201" s="685" t="str">
        <f aca="false">IF(I201="", "", IF(基本情報入力シート!$L$16="", "", 基本情報入力シート!$L$16))</f>
        <v/>
      </c>
      <c r="O201" s="689"/>
    </row>
    <row r="202" customFormat="false" ht="13.5" hidden="false" customHeight="false" outlineLevel="0" collapsed="false">
      <c r="B202" s="685" t="str">
        <f aca="false">IF(I202="", "", IF(基本情報入力シート!$L$16="", "", 基本情報入力シート!$L$16))</f>
        <v/>
      </c>
      <c r="O202" s="689"/>
    </row>
    <row r="203" customFormat="false" ht="13.5" hidden="false" customHeight="false" outlineLevel="0" collapsed="false">
      <c r="B203" s="685" t="str">
        <f aca="false">IF(I203="", "", IF(基本情報入力シート!$L$16="", "", 基本情報入力シート!$L$16))</f>
        <v/>
      </c>
      <c r="O203" s="689"/>
    </row>
    <row r="204" customFormat="false" ht="13.5" hidden="false" customHeight="false" outlineLevel="0" collapsed="false">
      <c r="B204" s="685" t="str">
        <f aca="false">IF(I204="", "", IF(基本情報入力シート!$L$16="", "", 基本情報入力シート!$L$16))</f>
        <v/>
      </c>
      <c r="O204" s="689"/>
    </row>
    <row r="205" customFormat="false" ht="13.5" hidden="false" customHeight="false" outlineLevel="0" collapsed="false">
      <c r="B205" s="685" t="str">
        <f aca="false">IF(I205="", "", IF(基本情報入力シート!$L$16="", "", 基本情報入力シート!$L$16))</f>
        <v/>
      </c>
      <c r="O205" s="689"/>
    </row>
    <row r="206" customFormat="false" ht="13.5" hidden="false" customHeight="false" outlineLevel="0" collapsed="false">
      <c r="B206" s="685" t="str">
        <f aca="false">IF(I206="", "", IF(基本情報入力シート!$L$16="", "", 基本情報入力シート!$L$16))</f>
        <v/>
      </c>
      <c r="O206" s="689"/>
    </row>
    <row r="207" customFormat="false" ht="13.5" hidden="false" customHeight="false" outlineLevel="0" collapsed="false">
      <c r="B207" s="685" t="str">
        <f aca="false">IF(I207="", "", IF(基本情報入力シート!$L$16="", "", 基本情報入力シート!$L$16))</f>
        <v/>
      </c>
      <c r="O207" s="689"/>
    </row>
    <row r="208" customFormat="false" ht="13.5" hidden="false" customHeight="false" outlineLevel="0" collapsed="false">
      <c r="B208" s="685" t="str">
        <f aca="false">IF(I208="", "", IF(基本情報入力シート!$L$16="", "", 基本情報入力シート!$L$16))</f>
        <v/>
      </c>
      <c r="O208" s="689"/>
    </row>
    <row r="209" customFormat="false" ht="13.5" hidden="false" customHeight="false" outlineLevel="0" collapsed="false">
      <c r="B209" s="685" t="str">
        <f aca="false">IF(I209="", "", IF(基本情報入力シート!$L$16="", "", 基本情報入力シート!$L$16))</f>
        <v/>
      </c>
      <c r="O209" s="689"/>
    </row>
    <row r="210" customFormat="false" ht="13.5" hidden="false" customHeight="false" outlineLevel="0" collapsed="false">
      <c r="B210" s="685" t="str">
        <f aca="false">IF(I210="", "", IF(基本情報入力シート!$L$16="", "", 基本情報入力シート!$L$16))</f>
        <v/>
      </c>
      <c r="O210" s="689"/>
    </row>
    <row r="211" customFormat="false" ht="13.5" hidden="false" customHeight="false" outlineLevel="0" collapsed="false">
      <c r="B211" s="685" t="str">
        <f aca="false">IF(I211="", "", IF(基本情報入力シート!$L$16="", "", 基本情報入力シート!$L$16))</f>
        <v/>
      </c>
      <c r="O211" s="689"/>
    </row>
    <row r="212" customFormat="false" ht="13.5" hidden="false" customHeight="false" outlineLevel="0" collapsed="false">
      <c r="B212" s="685" t="str">
        <f aca="false">IF(I212="", "", IF(基本情報入力シート!$L$16="", "", 基本情報入力シート!$L$16))</f>
        <v/>
      </c>
      <c r="O212" s="689"/>
    </row>
    <row r="213" customFormat="false" ht="13.5" hidden="false" customHeight="false" outlineLevel="0" collapsed="false">
      <c r="B213" s="685" t="str">
        <f aca="false">IF(I213="", "", IF(基本情報入力シート!$L$16="", "", 基本情報入力シート!$L$16))</f>
        <v/>
      </c>
      <c r="O213" s="689"/>
    </row>
    <row r="214" customFormat="false" ht="13.5" hidden="false" customHeight="false" outlineLevel="0" collapsed="false">
      <c r="B214" s="685" t="str">
        <f aca="false">IF(I214="", "", IF(基本情報入力シート!$L$16="", "", 基本情報入力シート!$L$16))</f>
        <v/>
      </c>
      <c r="O214" s="689"/>
    </row>
    <row r="215" customFormat="false" ht="13.5" hidden="false" customHeight="false" outlineLevel="0" collapsed="false">
      <c r="B215" s="685" t="str">
        <f aca="false">IF(I215="", "", IF(基本情報入力シート!$L$16="", "", 基本情報入力シート!$L$16))</f>
        <v/>
      </c>
      <c r="O215" s="689"/>
    </row>
    <row r="216" customFormat="false" ht="13.5" hidden="false" customHeight="false" outlineLevel="0" collapsed="false">
      <c r="B216" s="685" t="str">
        <f aca="false">IF(I216="", "", IF(基本情報入力シート!$L$16="", "", 基本情報入力シート!$L$16))</f>
        <v/>
      </c>
      <c r="O216" s="689"/>
    </row>
    <row r="217" customFormat="false" ht="13.5" hidden="false" customHeight="false" outlineLevel="0" collapsed="false">
      <c r="B217" s="685" t="str">
        <f aca="false">IF(I217="", "", IF(基本情報入力シート!$L$16="", "", 基本情報入力シート!$L$16))</f>
        <v/>
      </c>
      <c r="O217" s="689"/>
    </row>
    <row r="218" customFormat="false" ht="13.5" hidden="false" customHeight="false" outlineLevel="0" collapsed="false">
      <c r="B218" s="685" t="str">
        <f aca="false">IF(I218="", "", IF(基本情報入力シート!$L$16="", "", 基本情報入力シート!$L$16))</f>
        <v/>
      </c>
      <c r="O218" s="689"/>
    </row>
    <row r="219" customFormat="false" ht="13.5" hidden="false" customHeight="false" outlineLevel="0" collapsed="false">
      <c r="B219" s="685" t="str">
        <f aca="false">IF(I219="", "", IF(基本情報入力シート!$L$16="", "", 基本情報入力シート!$L$16))</f>
        <v/>
      </c>
      <c r="O219" s="689"/>
    </row>
    <row r="220" customFormat="false" ht="13.5" hidden="false" customHeight="false" outlineLevel="0" collapsed="false">
      <c r="B220" s="685" t="str">
        <f aca="false">IF(I220="", "", IF(基本情報入力シート!$L$16="", "", 基本情報入力シート!$L$16))</f>
        <v/>
      </c>
      <c r="O220" s="689"/>
    </row>
    <row r="221" customFormat="false" ht="13.5" hidden="false" customHeight="false" outlineLevel="0" collapsed="false">
      <c r="B221" s="685" t="str">
        <f aca="false">IF(I221="", "", IF(基本情報入力シート!$L$16="", "", 基本情報入力シート!$L$16))</f>
        <v/>
      </c>
      <c r="O221" s="689"/>
    </row>
    <row r="222" customFormat="false" ht="13.5" hidden="false" customHeight="false" outlineLevel="0" collapsed="false">
      <c r="B222" s="685" t="str">
        <f aca="false">IF(I222="", "", IF(基本情報入力シート!$L$16="", "", 基本情報入力シート!$L$16))</f>
        <v/>
      </c>
      <c r="O222" s="689"/>
    </row>
    <row r="223" customFormat="false" ht="13.5" hidden="false" customHeight="false" outlineLevel="0" collapsed="false">
      <c r="B223" s="685" t="str">
        <f aca="false">IF(I223="", "", IF(基本情報入力シート!$L$16="", "", 基本情報入力シート!$L$16))</f>
        <v/>
      </c>
      <c r="O223" s="689"/>
    </row>
    <row r="224" customFormat="false" ht="13.5" hidden="false" customHeight="false" outlineLevel="0" collapsed="false">
      <c r="B224" s="685" t="str">
        <f aca="false">IF(I224="", "", IF(基本情報入力シート!$L$16="", "", 基本情報入力シート!$L$16))</f>
        <v/>
      </c>
      <c r="O224" s="689"/>
    </row>
    <row r="225" customFormat="false" ht="13.5" hidden="false" customHeight="false" outlineLevel="0" collapsed="false">
      <c r="B225" s="685" t="str">
        <f aca="false">IF(I225="", "", IF(基本情報入力シート!$L$16="", "", 基本情報入力シート!$L$16))</f>
        <v/>
      </c>
      <c r="O225" s="689"/>
    </row>
    <row r="226" customFormat="false" ht="13.5" hidden="false" customHeight="false" outlineLevel="0" collapsed="false">
      <c r="B226" s="685" t="str">
        <f aca="false">IF(I226="", "", IF(基本情報入力シート!$L$16="", "", 基本情報入力シート!$L$16))</f>
        <v/>
      </c>
      <c r="O226" s="689"/>
    </row>
    <row r="227" customFormat="false" ht="13.5" hidden="false" customHeight="false" outlineLevel="0" collapsed="false">
      <c r="B227" s="685" t="str">
        <f aca="false">IF(I227="", "", IF(基本情報入力シート!$L$16="", "", 基本情報入力シート!$L$16))</f>
        <v/>
      </c>
      <c r="O227" s="689"/>
    </row>
    <row r="228" customFormat="false" ht="13.5" hidden="false" customHeight="false" outlineLevel="0" collapsed="false">
      <c r="B228" s="685" t="str">
        <f aca="false">IF(I228="", "", IF(基本情報入力シート!$L$16="", "", 基本情報入力シート!$L$16))</f>
        <v/>
      </c>
      <c r="O228" s="689"/>
    </row>
    <row r="229" customFormat="false" ht="13.5" hidden="false" customHeight="false" outlineLevel="0" collapsed="false">
      <c r="B229" s="685" t="str">
        <f aca="false">IF(I229="", "", IF(基本情報入力シート!$L$16="", "", 基本情報入力シート!$L$16))</f>
        <v/>
      </c>
      <c r="O229" s="689"/>
    </row>
    <row r="230" customFormat="false" ht="13.5" hidden="false" customHeight="false" outlineLevel="0" collapsed="false">
      <c r="B230" s="685" t="str">
        <f aca="false">IF(I230="", "", IF(基本情報入力シート!$L$16="", "", 基本情報入力シート!$L$16))</f>
        <v/>
      </c>
      <c r="O230" s="689"/>
    </row>
    <row r="231" customFormat="false" ht="13.5" hidden="false" customHeight="false" outlineLevel="0" collapsed="false">
      <c r="B231" s="685" t="str">
        <f aca="false">IF(I231="", "", IF(基本情報入力シート!$L$16="", "", 基本情報入力シート!$L$16))</f>
        <v/>
      </c>
      <c r="O231" s="689"/>
    </row>
    <row r="232" customFormat="false" ht="13.5" hidden="false" customHeight="false" outlineLevel="0" collapsed="false">
      <c r="B232" s="685" t="str">
        <f aca="false">IF(I232="", "", IF(基本情報入力シート!$L$16="", "", 基本情報入力シート!$L$16))</f>
        <v/>
      </c>
      <c r="O232" s="689"/>
    </row>
    <row r="233" customFormat="false" ht="13.5" hidden="false" customHeight="false" outlineLevel="0" collapsed="false">
      <c r="B233" s="685" t="str">
        <f aca="false">IF(I233="", "", IF(基本情報入力シート!$L$16="", "", 基本情報入力シート!$L$16))</f>
        <v/>
      </c>
      <c r="O233" s="689"/>
    </row>
    <row r="234" customFormat="false" ht="13.5" hidden="false" customHeight="false" outlineLevel="0" collapsed="false">
      <c r="B234" s="685" t="str">
        <f aca="false">IF(I234="", "", IF(基本情報入力シート!$L$16="", "", 基本情報入力シート!$L$16))</f>
        <v/>
      </c>
      <c r="O234" s="689"/>
    </row>
    <row r="235" customFormat="false" ht="13.5" hidden="false" customHeight="false" outlineLevel="0" collapsed="false">
      <c r="B235" s="685" t="str">
        <f aca="false">IF(I235="", "", IF(基本情報入力シート!$L$16="", "", 基本情報入力シート!$L$16))</f>
        <v/>
      </c>
      <c r="O235" s="689"/>
    </row>
    <row r="236" customFormat="false" ht="13.5" hidden="false" customHeight="false" outlineLevel="0" collapsed="false">
      <c r="B236" s="685" t="str">
        <f aca="false">IF(I236="", "", IF(基本情報入力シート!$L$16="", "", 基本情報入力シート!$L$16))</f>
        <v/>
      </c>
      <c r="O236" s="689"/>
    </row>
    <row r="237" customFormat="false" ht="13.5" hidden="false" customHeight="false" outlineLevel="0" collapsed="false">
      <c r="B237" s="685" t="str">
        <f aca="false">IF(I237="", "", IF(基本情報入力シート!$L$16="", "", 基本情報入力シート!$L$16))</f>
        <v/>
      </c>
      <c r="O237" s="689"/>
    </row>
    <row r="238" customFormat="false" ht="13.5" hidden="false" customHeight="false" outlineLevel="0" collapsed="false">
      <c r="B238" s="685" t="str">
        <f aca="false">IF(I238="", "", IF(基本情報入力シート!$L$16="", "", 基本情報入力シート!$L$16))</f>
        <v/>
      </c>
      <c r="O238" s="689"/>
    </row>
    <row r="239" customFormat="false" ht="13.5" hidden="false" customHeight="false" outlineLevel="0" collapsed="false">
      <c r="B239" s="685" t="str">
        <f aca="false">IF(I239="", "", IF(基本情報入力シート!$L$16="", "", 基本情報入力シート!$L$16))</f>
        <v/>
      </c>
      <c r="O239" s="689"/>
    </row>
    <row r="240" customFormat="false" ht="13.5" hidden="false" customHeight="false" outlineLevel="0" collapsed="false">
      <c r="B240" s="685" t="str">
        <f aca="false">IF(I240="", "", IF(基本情報入力シート!$L$16="", "", 基本情報入力シート!$L$16))</f>
        <v/>
      </c>
      <c r="O240" s="689"/>
    </row>
    <row r="241" customFormat="false" ht="13.5" hidden="false" customHeight="false" outlineLevel="0" collapsed="false">
      <c r="B241" s="685" t="str">
        <f aca="false">IF(I241="", "", IF(基本情報入力シート!$L$16="", "", 基本情報入力シート!$L$16))</f>
        <v/>
      </c>
      <c r="O241" s="689"/>
    </row>
    <row r="242" customFormat="false" ht="13.5" hidden="false" customHeight="false" outlineLevel="0" collapsed="false">
      <c r="B242" s="685" t="str">
        <f aca="false">IF(I242="", "", IF(基本情報入力シート!$L$16="", "", 基本情報入力シート!$L$16))</f>
        <v/>
      </c>
      <c r="O242" s="689"/>
    </row>
    <row r="243" customFormat="false" ht="13.5" hidden="false" customHeight="false" outlineLevel="0" collapsed="false">
      <c r="B243" s="685" t="str">
        <f aca="false">IF(I243="", "", IF(基本情報入力シート!$L$16="", "", 基本情報入力シート!$L$16))</f>
        <v/>
      </c>
      <c r="O243" s="689"/>
    </row>
    <row r="244" customFormat="false" ht="13.5" hidden="false" customHeight="false" outlineLevel="0" collapsed="false">
      <c r="B244" s="685" t="str">
        <f aca="false">IF(I244="", "", IF(基本情報入力シート!$L$16="", "", 基本情報入力シート!$L$16))</f>
        <v/>
      </c>
      <c r="O244" s="689"/>
    </row>
    <row r="245" customFormat="false" ht="13.5" hidden="false" customHeight="false" outlineLevel="0" collapsed="false">
      <c r="B245" s="685" t="str">
        <f aca="false">IF(I245="", "", IF(基本情報入力シート!$L$16="", "", 基本情報入力シート!$L$16))</f>
        <v/>
      </c>
      <c r="O245" s="689"/>
    </row>
    <row r="246" customFormat="false" ht="13.5" hidden="false" customHeight="false" outlineLevel="0" collapsed="false">
      <c r="B246" s="685" t="str">
        <f aca="false">IF(I246="", "", IF(基本情報入力シート!$L$16="", "", 基本情報入力シート!$L$16))</f>
        <v/>
      </c>
      <c r="O246" s="689"/>
    </row>
    <row r="247" customFormat="false" ht="13.5" hidden="false" customHeight="false" outlineLevel="0" collapsed="false">
      <c r="B247" s="685" t="str">
        <f aca="false">IF(I247="", "", IF(基本情報入力シート!$L$16="", "", 基本情報入力シート!$L$16))</f>
        <v/>
      </c>
      <c r="O247" s="689"/>
    </row>
    <row r="248" customFormat="false" ht="13.5" hidden="false" customHeight="false" outlineLevel="0" collapsed="false">
      <c r="B248" s="685" t="str">
        <f aca="false">IF(I248="", "", IF(基本情報入力シート!$L$16="", "", 基本情報入力シート!$L$16))</f>
        <v/>
      </c>
      <c r="O248" s="689"/>
    </row>
    <row r="249" customFormat="false" ht="13.5" hidden="false" customHeight="false" outlineLevel="0" collapsed="false">
      <c r="B249" s="685" t="str">
        <f aca="false">IF(I249="", "", IF(基本情報入力シート!$L$16="", "", 基本情報入力シート!$L$16))</f>
        <v/>
      </c>
      <c r="O249" s="689"/>
    </row>
    <row r="250" customFormat="false" ht="13.5" hidden="false" customHeight="false" outlineLevel="0" collapsed="false">
      <c r="B250" s="685" t="str">
        <f aca="false">IF(I250="", "", IF(基本情報入力シート!$L$16="", "", 基本情報入力シート!$L$16))</f>
        <v/>
      </c>
      <c r="O250" s="689"/>
    </row>
    <row r="251" customFormat="false" ht="13.5" hidden="false" customHeight="false" outlineLevel="0" collapsed="false">
      <c r="B251" s="685" t="str">
        <f aca="false">IF(I251="", "", IF(基本情報入力シート!$L$16="", "", 基本情報入力シート!$L$16))</f>
        <v/>
      </c>
      <c r="O251" s="689"/>
    </row>
    <row r="252" customFormat="false" ht="13.5" hidden="false" customHeight="false" outlineLevel="0" collapsed="false">
      <c r="B252" s="685" t="str">
        <f aca="false">IF(I252="", "", IF(基本情報入力シート!$L$16="", "", 基本情報入力シート!$L$16))</f>
        <v/>
      </c>
      <c r="O252" s="689"/>
    </row>
    <row r="253" customFormat="false" ht="13.5" hidden="false" customHeight="false" outlineLevel="0" collapsed="false">
      <c r="B253" s="685" t="str">
        <f aca="false">IF(I253="", "", IF(基本情報入力シート!$L$16="", "", 基本情報入力シート!$L$16))</f>
        <v/>
      </c>
      <c r="O253" s="689"/>
    </row>
    <row r="254" customFormat="false" ht="13.5" hidden="false" customHeight="false" outlineLevel="0" collapsed="false">
      <c r="B254" s="685" t="str">
        <f aca="false">IF(I254="", "", IF(基本情報入力シート!$L$16="", "", 基本情報入力シート!$L$16))</f>
        <v/>
      </c>
      <c r="O254" s="689"/>
    </row>
    <row r="255" customFormat="false" ht="13.5" hidden="false" customHeight="false" outlineLevel="0" collapsed="false">
      <c r="B255" s="685" t="str">
        <f aca="false">IF(I255="", "", IF(基本情報入力シート!$L$16="", "", 基本情報入力シート!$L$16))</f>
        <v/>
      </c>
      <c r="O255" s="689"/>
    </row>
    <row r="256" customFormat="false" ht="13.5" hidden="false" customHeight="false" outlineLevel="0" collapsed="false">
      <c r="B256" s="685" t="str">
        <f aca="false">IF(I256="", "", IF(基本情報入力シート!$L$16="", "", 基本情報入力シート!$L$16))</f>
        <v/>
      </c>
      <c r="O256" s="689"/>
    </row>
    <row r="257" customFormat="false" ht="13.5" hidden="false" customHeight="false" outlineLevel="0" collapsed="false">
      <c r="B257" s="685" t="str">
        <f aca="false">IF(I257="", "", IF(基本情報入力シート!$L$16="", "", 基本情報入力シート!$L$16))</f>
        <v/>
      </c>
      <c r="O257" s="689"/>
    </row>
    <row r="258" customFormat="false" ht="13.5" hidden="false" customHeight="false" outlineLevel="0" collapsed="false">
      <c r="B258" s="685" t="str">
        <f aca="false">IF(I258="", "", IF(基本情報入力シート!$L$16="", "", 基本情報入力シート!$L$16))</f>
        <v/>
      </c>
      <c r="O258" s="689"/>
    </row>
    <row r="259" customFormat="false" ht="13.5" hidden="false" customHeight="false" outlineLevel="0" collapsed="false">
      <c r="B259" s="685" t="str">
        <f aca="false">IF(I259="", "", IF(基本情報入力シート!$L$16="", "", 基本情報入力シート!$L$16))</f>
        <v/>
      </c>
      <c r="O259" s="689"/>
    </row>
    <row r="260" customFormat="false" ht="13.5" hidden="false" customHeight="false" outlineLevel="0" collapsed="false">
      <c r="B260" s="685" t="str">
        <f aca="false">IF(I260="", "", IF(基本情報入力シート!$L$16="", "", 基本情報入力シート!$L$16))</f>
        <v/>
      </c>
      <c r="O260" s="689"/>
    </row>
    <row r="261" customFormat="false" ht="13.5" hidden="false" customHeight="false" outlineLevel="0" collapsed="false">
      <c r="B261" s="685" t="str">
        <f aca="false">IF(I261="", "", IF(基本情報入力シート!$L$16="", "", 基本情報入力シート!$L$16))</f>
        <v/>
      </c>
      <c r="O261" s="689"/>
    </row>
    <row r="262" customFormat="false" ht="13.5" hidden="false" customHeight="false" outlineLevel="0" collapsed="false">
      <c r="B262" s="685" t="str">
        <f aca="false">IF(I262="", "", IF(基本情報入力シート!$L$16="", "", 基本情報入力シート!$L$16))</f>
        <v/>
      </c>
      <c r="O262" s="689"/>
    </row>
    <row r="263" customFormat="false" ht="13.5" hidden="false" customHeight="false" outlineLevel="0" collapsed="false">
      <c r="B263" s="685" t="str">
        <f aca="false">IF(I263="", "", IF(基本情報入力シート!$L$16="", "", 基本情報入力シート!$L$16))</f>
        <v/>
      </c>
      <c r="O263" s="689"/>
    </row>
    <row r="264" customFormat="false" ht="13.5" hidden="false" customHeight="false" outlineLevel="0" collapsed="false">
      <c r="B264" s="685" t="str">
        <f aca="false">IF(I264="", "", IF(基本情報入力シート!$L$16="", "", 基本情報入力シート!$L$16))</f>
        <v/>
      </c>
      <c r="O264" s="689"/>
    </row>
    <row r="265" customFormat="false" ht="13.5" hidden="false" customHeight="false" outlineLevel="0" collapsed="false">
      <c r="B265" s="685" t="str">
        <f aca="false">IF(I265="", "", IF(基本情報入力シート!$L$16="", "", 基本情報入力シート!$L$16))</f>
        <v/>
      </c>
      <c r="O265" s="689"/>
    </row>
    <row r="266" customFormat="false" ht="13.5" hidden="false" customHeight="false" outlineLevel="0" collapsed="false">
      <c r="B266" s="685" t="str">
        <f aca="false">IF(I266="", "", IF(基本情報入力シート!$L$16="", "", 基本情報入力シート!$L$16))</f>
        <v/>
      </c>
      <c r="O266" s="689"/>
    </row>
    <row r="267" customFormat="false" ht="13.5" hidden="false" customHeight="false" outlineLevel="0" collapsed="false">
      <c r="B267" s="685" t="str">
        <f aca="false">IF(I267="", "", IF(基本情報入力シート!$L$16="", "", 基本情報入力シート!$L$16))</f>
        <v/>
      </c>
      <c r="O267" s="689"/>
    </row>
    <row r="268" customFormat="false" ht="13.5" hidden="false" customHeight="false" outlineLevel="0" collapsed="false">
      <c r="B268" s="685" t="str">
        <f aca="false">IF(I268="", "", IF(基本情報入力シート!$L$16="", "", 基本情報入力シート!$L$16))</f>
        <v/>
      </c>
      <c r="O268" s="689"/>
    </row>
    <row r="269" customFormat="false" ht="13.5" hidden="false" customHeight="false" outlineLevel="0" collapsed="false">
      <c r="B269" s="685" t="str">
        <f aca="false">IF(I269="", "", IF(基本情報入力シート!$L$16="", "", 基本情報入力シート!$L$16))</f>
        <v/>
      </c>
      <c r="O269" s="689"/>
    </row>
    <row r="270" customFormat="false" ht="13.5" hidden="false" customHeight="false" outlineLevel="0" collapsed="false">
      <c r="B270" s="685" t="str">
        <f aca="false">IF(I270="", "", IF(基本情報入力シート!$L$16="", "", 基本情報入力シート!$L$16))</f>
        <v/>
      </c>
      <c r="O270" s="689"/>
    </row>
    <row r="271" customFormat="false" ht="13.5" hidden="false" customHeight="false" outlineLevel="0" collapsed="false">
      <c r="B271" s="685" t="str">
        <f aca="false">IF(I271="", "", IF(基本情報入力シート!$L$16="", "", 基本情報入力シート!$L$16))</f>
        <v/>
      </c>
      <c r="O271" s="689"/>
    </row>
    <row r="272" customFormat="false" ht="13.5" hidden="false" customHeight="false" outlineLevel="0" collapsed="false">
      <c r="B272" s="685" t="str">
        <f aca="false">IF(I272="", "", IF(基本情報入力シート!$L$16="", "", 基本情報入力シート!$L$16))</f>
        <v/>
      </c>
      <c r="O272" s="689"/>
    </row>
    <row r="273" customFormat="false" ht="13.5" hidden="false" customHeight="false" outlineLevel="0" collapsed="false">
      <c r="B273" s="685" t="str">
        <f aca="false">IF(I273="", "", IF(基本情報入力シート!$L$16="", "", 基本情報入力シート!$L$16))</f>
        <v/>
      </c>
      <c r="O273" s="689"/>
    </row>
    <row r="274" customFormat="false" ht="13.5" hidden="false" customHeight="false" outlineLevel="0" collapsed="false">
      <c r="B274" s="685" t="str">
        <f aca="false">IF(I274="", "", IF(基本情報入力シート!$L$16="", "", 基本情報入力シート!$L$16))</f>
        <v/>
      </c>
      <c r="O274" s="689"/>
    </row>
    <row r="275" customFormat="false" ht="13.5" hidden="false" customHeight="false" outlineLevel="0" collapsed="false">
      <c r="B275" s="685" t="str">
        <f aca="false">IF(I275="", "", IF(基本情報入力シート!$L$16="", "", 基本情報入力シート!$L$16))</f>
        <v/>
      </c>
      <c r="O275" s="689"/>
    </row>
    <row r="276" customFormat="false" ht="13.5" hidden="false" customHeight="false" outlineLevel="0" collapsed="false">
      <c r="B276" s="685" t="str">
        <f aca="false">IF(I276="", "", IF(基本情報入力シート!$L$16="", "", 基本情報入力シート!$L$16))</f>
        <v/>
      </c>
      <c r="O276" s="689"/>
    </row>
    <row r="277" customFormat="false" ht="13.5" hidden="false" customHeight="false" outlineLevel="0" collapsed="false">
      <c r="B277" s="685" t="str">
        <f aca="false">IF(I277="", "", IF(基本情報入力シート!$L$16="", "", 基本情報入力シート!$L$16))</f>
        <v/>
      </c>
      <c r="O277" s="689"/>
    </row>
    <row r="278" customFormat="false" ht="13.5" hidden="false" customHeight="false" outlineLevel="0" collapsed="false">
      <c r="B278" s="685" t="str">
        <f aca="false">IF(I278="", "", IF(基本情報入力シート!$L$16="", "", 基本情報入力シート!$L$16))</f>
        <v/>
      </c>
      <c r="O278" s="689"/>
    </row>
    <row r="279" customFormat="false" ht="13.5" hidden="false" customHeight="false" outlineLevel="0" collapsed="false">
      <c r="B279" s="685" t="str">
        <f aca="false">IF(I279="", "", IF(基本情報入力シート!$L$16="", "", 基本情報入力シート!$L$16))</f>
        <v/>
      </c>
      <c r="O279" s="689"/>
    </row>
    <row r="280" customFormat="false" ht="13.5" hidden="false" customHeight="false" outlineLevel="0" collapsed="false">
      <c r="B280" s="685" t="str">
        <f aca="false">IF(I280="", "", IF(基本情報入力シート!$L$16="", "", 基本情報入力シート!$L$16))</f>
        <v/>
      </c>
      <c r="O280" s="689"/>
    </row>
    <row r="281" customFormat="false" ht="13.5" hidden="false" customHeight="false" outlineLevel="0" collapsed="false">
      <c r="B281" s="685" t="str">
        <f aca="false">IF(I281="", "", IF(基本情報入力シート!$L$16="", "", 基本情報入力シート!$L$16))</f>
        <v/>
      </c>
      <c r="O281" s="689"/>
    </row>
    <row r="282" customFormat="false" ht="13.5" hidden="false" customHeight="false" outlineLevel="0" collapsed="false">
      <c r="B282" s="685" t="str">
        <f aca="false">IF(I282="", "", IF(基本情報入力シート!$L$16="", "", 基本情報入力シート!$L$16))</f>
        <v/>
      </c>
      <c r="O282" s="689"/>
    </row>
    <row r="283" customFormat="false" ht="13.5" hidden="false" customHeight="false" outlineLevel="0" collapsed="false">
      <c r="B283" s="685" t="str">
        <f aca="false">IF(I283="", "", IF(基本情報入力シート!$L$16="", "", 基本情報入力シート!$L$16))</f>
        <v/>
      </c>
      <c r="O283" s="689"/>
    </row>
    <row r="284" customFormat="false" ht="13.5" hidden="false" customHeight="false" outlineLevel="0" collapsed="false">
      <c r="B284" s="685" t="str">
        <f aca="false">IF(I284="", "", IF(基本情報入力シート!$L$16="", "", 基本情報入力シート!$L$16))</f>
        <v/>
      </c>
      <c r="O284" s="689"/>
    </row>
    <row r="285" customFormat="false" ht="13.5" hidden="false" customHeight="false" outlineLevel="0" collapsed="false">
      <c r="B285" s="685" t="str">
        <f aca="false">IF(I285="", "", IF(基本情報入力シート!$L$16="", "", 基本情報入力シート!$L$16))</f>
        <v/>
      </c>
      <c r="O285" s="689"/>
    </row>
    <row r="286" customFormat="false" ht="13.5" hidden="false" customHeight="false" outlineLevel="0" collapsed="false">
      <c r="B286" s="685" t="str">
        <f aca="false">IF(I286="", "", IF(基本情報入力シート!$L$16="", "", 基本情報入力シート!$L$16))</f>
        <v/>
      </c>
      <c r="O286" s="689"/>
    </row>
    <row r="287" customFormat="false" ht="13.5" hidden="false" customHeight="false" outlineLevel="0" collapsed="false">
      <c r="B287" s="685" t="str">
        <f aca="false">IF(I287="", "", IF(基本情報入力シート!$L$16="", "", 基本情報入力シート!$L$16))</f>
        <v/>
      </c>
      <c r="O287" s="689"/>
    </row>
    <row r="288" customFormat="false" ht="13.5" hidden="false" customHeight="false" outlineLevel="0" collapsed="false">
      <c r="B288" s="685" t="str">
        <f aca="false">IF(I288="", "", IF(基本情報入力シート!$L$16="", "", 基本情報入力シート!$L$16))</f>
        <v/>
      </c>
      <c r="O288" s="689"/>
    </row>
    <row r="289" customFormat="false" ht="13.5" hidden="false" customHeight="false" outlineLevel="0" collapsed="false">
      <c r="B289" s="685" t="str">
        <f aca="false">IF(I289="", "", IF(基本情報入力シート!$L$16="", "", 基本情報入力シート!$L$16))</f>
        <v/>
      </c>
      <c r="O289" s="689"/>
    </row>
    <row r="290" customFormat="false" ht="13.5" hidden="false" customHeight="false" outlineLevel="0" collapsed="false">
      <c r="B290" s="685" t="str">
        <f aca="false">IF(I290="", "", IF(基本情報入力シート!$L$16="", "", 基本情報入力シート!$L$16))</f>
        <v/>
      </c>
      <c r="O290" s="689"/>
    </row>
    <row r="291" customFormat="false" ht="13.5" hidden="false" customHeight="false" outlineLevel="0" collapsed="false">
      <c r="B291" s="685" t="str">
        <f aca="false">IF(I291="", "", IF(基本情報入力シート!$L$16="", "", 基本情報入力シート!$L$16))</f>
        <v/>
      </c>
      <c r="O291" s="689"/>
    </row>
    <row r="292" customFormat="false" ht="13.5" hidden="false" customHeight="false" outlineLevel="0" collapsed="false">
      <c r="B292" s="685" t="str">
        <f aca="false">IF(I292="", "", IF(基本情報入力シート!$L$16="", "", 基本情報入力シート!$L$16))</f>
        <v/>
      </c>
      <c r="O292" s="689"/>
    </row>
    <row r="293" customFormat="false" ht="13.5" hidden="false" customHeight="false" outlineLevel="0" collapsed="false">
      <c r="B293" s="685" t="str">
        <f aca="false">IF(I293="", "", IF(基本情報入力シート!$L$16="", "", 基本情報入力シート!$L$16))</f>
        <v/>
      </c>
      <c r="O293" s="689"/>
    </row>
    <row r="294" customFormat="false" ht="13.5" hidden="false" customHeight="false" outlineLevel="0" collapsed="false">
      <c r="B294" s="685" t="str">
        <f aca="false">IF(I294="", "", IF(基本情報入力シート!$L$16="", "", 基本情報入力シート!$L$16))</f>
        <v/>
      </c>
      <c r="O294" s="689"/>
    </row>
    <row r="295" customFormat="false" ht="13.5" hidden="false" customHeight="false" outlineLevel="0" collapsed="false">
      <c r="B295" s="685" t="str">
        <f aca="false">IF(I295="", "", IF(基本情報入力シート!$L$16="", "", 基本情報入力シート!$L$16))</f>
        <v/>
      </c>
      <c r="O295" s="689"/>
    </row>
    <row r="296" customFormat="false" ht="13.5" hidden="false" customHeight="false" outlineLevel="0" collapsed="false">
      <c r="B296" s="685" t="str">
        <f aca="false">IF(I296="", "", IF(基本情報入力シート!$L$16="", "", 基本情報入力シート!$L$16))</f>
        <v/>
      </c>
      <c r="O296" s="689"/>
    </row>
    <row r="297" customFormat="false" ht="13.5" hidden="false" customHeight="false" outlineLevel="0" collapsed="false">
      <c r="B297" s="685" t="str">
        <f aca="false">IF(I297="", "", IF(基本情報入力シート!$L$16="", "", 基本情報入力シート!$L$16))</f>
        <v/>
      </c>
      <c r="O297" s="689"/>
    </row>
    <row r="298" customFormat="false" ht="13.5" hidden="false" customHeight="false" outlineLevel="0" collapsed="false">
      <c r="B298" s="685" t="str">
        <f aca="false">IF(I298="", "", IF(基本情報入力シート!$L$16="", "", 基本情報入力シート!$L$16))</f>
        <v/>
      </c>
      <c r="O298" s="689"/>
    </row>
    <row r="299" customFormat="false" ht="13.5" hidden="false" customHeight="false" outlineLevel="0" collapsed="false">
      <c r="B299" s="685" t="str">
        <f aca="false">IF(I299="", "", IF(基本情報入力シート!$L$16="", "", 基本情報入力シート!$L$16))</f>
        <v/>
      </c>
      <c r="O299" s="689"/>
    </row>
    <row r="300" customFormat="false" ht="13.5" hidden="false" customHeight="false" outlineLevel="0" collapsed="false">
      <c r="B300" s="685" t="str">
        <f aca="false">IF(I300="", "", IF(基本情報入力シート!$L$16="", "", 基本情報入力シート!$L$16))</f>
        <v/>
      </c>
      <c r="O300" s="689"/>
    </row>
    <row r="301" customFormat="false" ht="13.5" hidden="false" customHeight="false" outlineLevel="0" collapsed="false">
      <c r="B301" s="685" t="str">
        <f aca="false">IF(I301="", "", IF(基本情報入力シート!$L$16="", "", 基本情報入力シート!$L$16))</f>
        <v/>
      </c>
      <c r="O301" s="689"/>
    </row>
    <row r="302" customFormat="false" ht="13.5" hidden="false" customHeight="false" outlineLevel="0" collapsed="false">
      <c r="B302" s="685" t="str">
        <f aca="false">IF(I302="", "", IF(基本情報入力シート!$L$16="", "", 基本情報入力シート!$L$16))</f>
        <v/>
      </c>
      <c r="O302" s="689"/>
    </row>
    <row r="303" customFormat="false" ht="13.5" hidden="false" customHeight="false" outlineLevel="0" collapsed="false">
      <c r="B303" s="685" t="str">
        <f aca="false">IF(I303="", "", IF(基本情報入力シート!$L$16="", "", 基本情報入力シート!$L$16))</f>
        <v/>
      </c>
      <c r="O303" s="689"/>
    </row>
    <row r="304" customFormat="false" ht="13.5" hidden="false" customHeight="false" outlineLevel="0" collapsed="false">
      <c r="B304" s="685" t="str">
        <f aca="false">IF(I304="", "", IF(基本情報入力シート!$L$16="", "", 基本情報入力シート!$L$16))</f>
        <v/>
      </c>
      <c r="O304" s="689"/>
    </row>
    <row r="305" customFormat="false" ht="13.5" hidden="false" customHeight="false" outlineLevel="0" collapsed="false">
      <c r="B305" s="685" t="str">
        <f aca="false">IF(I305="", "", IF(基本情報入力シート!$L$16="", "", 基本情報入力シート!$L$16))</f>
        <v/>
      </c>
      <c r="O305" s="689"/>
    </row>
    <row r="306" customFormat="false" ht="13.5" hidden="false" customHeight="false" outlineLevel="0" collapsed="false">
      <c r="B306" s="685" t="str">
        <f aca="false">IF(I306="", "", IF(基本情報入力シート!$L$16="", "", 基本情報入力シート!$L$16))</f>
        <v/>
      </c>
      <c r="O306" s="689"/>
    </row>
    <row r="307" customFormat="false" ht="13.5" hidden="false" customHeight="false" outlineLevel="0" collapsed="false">
      <c r="B307" s="685" t="str">
        <f aca="false">IF(I307="", "", IF(基本情報入力シート!$L$16="", "", 基本情報入力シート!$L$16))</f>
        <v/>
      </c>
      <c r="O307" s="689"/>
    </row>
    <row r="308" customFormat="false" ht="13.5" hidden="false" customHeight="false" outlineLevel="0" collapsed="false">
      <c r="B308" s="685" t="str">
        <f aca="false">IF(I308="", "", IF(基本情報入力シート!$L$16="", "", 基本情報入力シート!$L$16))</f>
        <v/>
      </c>
      <c r="O308" s="689"/>
    </row>
    <row r="309" customFormat="false" ht="13.5" hidden="false" customHeight="false" outlineLevel="0" collapsed="false">
      <c r="B309" s="685" t="str">
        <f aca="false">IF(I309="", "", IF(基本情報入力シート!$L$16="", "", 基本情報入力シート!$L$16))</f>
        <v/>
      </c>
      <c r="O309" s="689"/>
    </row>
    <row r="310" customFormat="false" ht="13.5" hidden="false" customHeight="false" outlineLevel="0" collapsed="false">
      <c r="B310" s="685" t="str">
        <f aca="false">IF(I310="", "", IF(基本情報入力シート!$L$16="", "", 基本情報入力シート!$L$16))</f>
        <v/>
      </c>
      <c r="O310" s="689"/>
    </row>
    <row r="311" customFormat="false" ht="13.5" hidden="false" customHeight="false" outlineLevel="0" collapsed="false">
      <c r="B311" s="685" t="str">
        <f aca="false">IF(I311="", "", IF(基本情報入力シート!$L$16="", "", 基本情報入力シート!$L$16))</f>
        <v/>
      </c>
      <c r="O311" s="689"/>
    </row>
    <row r="312" customFormat="false" ht="13.5" hidden="false" customHeight="false" outlineLevel="0" collapsed="false">
      <c r="B312" s="685" t="str">
        <f aca="false">IF(I312="", "", IF(基本情報入力シート!$L$16="", "", 基本情報入力シート!$L$16))</f>
        <v/>
      </c>
      <c r="O312" s="689"/>
    </row>
    <row r="313" customFormat="false" ht="13.5" hidden="false" customHeight="false" outlineLevel="0" collapsed="false">
      <c r="B313" s="685" t="str">
        <f aca="false">IF(I313="", "", IF(基本情報入力シート!$L$16="", "", 基本情報入力シート!$L$16))</f>
        <v/>
      </c>
      <c r="O313" s="689"/>
    </row>
    <row r="314" customFormat="false" ht="13.5" hidden="false" customHeight="false" outlineLevel="0" collapsed="false">
      <c r="B314" s="685" t="str">
        <f aca="false">IF(I314="", "", IF(基本情報入力シート!$L$16="", "", 基本情報入力シート!$L$16))</f>
        <v/>
      </c>
      <c r="O314" s="689"/>
    </row>
    <row r="315" customFormat="false" ht="13.5" hidden="false" customHeight="false" outlineLevel="0" collapsed="false">
      <c r="B315" s="685" t="str">
        <f aca="false">IF(I315="", "", IF(基本情報入力シート!$L$16="", "", 基本情報入力シート!$L$16))</f>
        <v/>
      </c>
      <c r="O315" s="689"/>
    </row>
    <row r="316" customFormat="false" ht="13.5" hidden="false" customHeight="false" outlineLevel="0" collapsed="false">
      <c r="B316" s="685" t="str">
        <f aca="false">IF(I316="", "", IF(基本情報入力シート!$L$16="", "", 基本情報入力シート!$L$16))</f>
        <v/>
      </c>
      <c r="O316" s="689"/>
    </row>
    <row r="317" customFormat="false" ht="13.5" hidden="false" customHeight="false" outlineLevel="0" collapsed="false">
      <c r="B317" s="685" t="str">
        <f aca="false">IF(I317="", "", IF(基本情報入力シート!$L$16="", "", 基本情報入力シート!$L$16))</f>
        <v/>
      </c>
      <c r="O317" s="689"/>
    </row>
    <row r="318" customFormat="false" ht="13.5" hidden="false" customHeight="false" outlineLevel="0" collapsed="false">
      <c r="B318" s="685" t="str">
        <f aca="false">IF(I318="", "", IF(基本情報入力シート!$L$16="", "", 基本情報入力シート!$L$16))</f>
        <v/>
      </c>
      <c r="O318" s="689"/>
    </row>
    <row r="319" customFormat="false" ht="13.5" hidden="false" customHeight="false" outlineLevel="0" collapsed="false">
      <c r="B319" s="685" t="str">
        <f aca="false">IF(I319="", "", IF(基本情報入力シート!$L$16="", "", 基本情報入力シート!$L$16))</f>
        <v/>
      </c>
      <c r="O319" s="689"/>
    </row>
    <row r="320" customFormat="false" ht="13.5" hidden="false" customHeight="false" outlineLevel="0" collapsed="false">
      <c r="B320" s="685" t="str">
        <f aca="false">IF(I320="", "", IF(基本情報入力シート!$L$16="", "", 基本情報入力シート!$L$16))</f>
        <v/>
      </c>
      <c r="O320" s="689"/>
    </row>
    <row r="321" customFormat="false" ht="13.5" hidden="false" customHeight="false" outlineLevel="0" collapsed="false">
      <c r="B321" s="685" t="str">
        <f aca="false">IF(I321="", "", IF(基本情報入力シート!$L$16="", "", 基本情報入力シート!$L$16))</f>
        <v/>
      </c>
      <c r="O321" s="689"/>
    </row>
    <row r="322" customFormat="false" ht="13.5" hidden="false" customHeight="false" outlineLevel="0" collapsed="false">
      <c r="B322" s="685" t="str">
        <f aca="false">IF(I322="", "", IF(基本情報入力シート!$L$16="", "", 基本情報入力シート!$L$16))</f>
        <v/>
      </c>
      <c r="O322" s="689"/>
    </row>
    <row r="323" customFormat="false" ht="13.5" hidden="false" customHeight="false" outlineLevel="0" collapsed="false">
      <c r="B323" s="685" t="str">
        <f aca="false">IF(I323="", "", IF(基本情報入力シート!$L$16="", "", 基本情報入力シート!$L$16))</f>
        <v/>
      </c>
      <c r="O323" s="689"/>
    </row>
    <row r="324" customFormat="false" ht="13.5" hidden="false" customHeight="false" outlineLevel="0" collapsed="false">
      <c r="B324" s="685" t="str">
        <f aca="false">IF(I324="", "", IF(基本情報入力シート!$L$16="", "", 基本情報入力シート!$L$16))</f>
        <v/>
      </c>
      <c r="O324" s="689"/>
    </row>
    <row r="325" customFormat="false" ht="13.5" hidden="false" customHeight="false" outlineLevel="0" collapsed="false">
      <c r="B325" s="685" t="str">
        <f aca="false">IF(I325="", "", IF(基本情報入力シート!$L$16="", "", 基本情報入力シート!$L$16))</f>
        <v/>
      </c>
      <c r="O325" s="689"/>
    </row>
    <row r="326" customFormat="false" ht="13.5" hidden="false" customHeight="false" outlineLevel="0" collapsed="false">
      <c r="B326" s="685" t="str">
        <f aca="false">IF(I326="", "", IF(基本情報入力シート!$L$16="", "", 基本情報入力シート!$L$16))</f>
        <v/>
      </c>
      <c r="O326" s="689"/>
    </row>
    <row r="327" customFormat="false" ht="13.5" hidden="false" customHeight="false" outlineLevel="0" collapsed="false">
      <c r="B327" s="685" t="str">
        <f aca="false">IF(I327="", "", IF(基本情報入力シート!$L$16="", "", 基本情報入力シート!$L$16))</f>
        <v/>
      </c>
      <c r="O327" s="689"/>
    </row>
    <row r="328" customFormat="false" ht="13.5" hidden="false" customHeight="false" outlineLevel="0" collapsed="false">
      <c r="B328" s="685" t="str">
        <f aca="false">IF(I328="", "", IF(基本情報入力シート!$L$16="", "", 基本情報入力シート!$L$16))</f>
        <v/>
      </c>
      <c r="O328" s="689"/>
    </row>
    <row r="329" customFormat="false" ht="13.5" hidden="false" customHeight="false" outlineLevel="0" collapsed="false">
      <c r="B329" s="685" t="str">
        <f aca="false">IF(I329="", "", IF(基本情報入力シート!$L$16="", "", 基本情報入力シート!$L$16))</f>
        <v/>
      </c>
      <c r="O329" s="689"/>
    </row>
    <row r="330" customFormat="false" ht="13.5" hidden="false" customHeight="false" outlineLevel="0" collapsed="false">
      <c r="B330" s="685" t="str">
        <f aca="false">IF(I330="", "", IF(基本情報入力シート!$L$16="", "", 基本情報入力シート!$L$16))</f>
        <v/>
      </c>
      <c r="O330" s="689"/>
    </row>
    <row r="331" customFormat="false" ht="13.5" hidden="false" customHeight="false" outlineLevel="0" collapsed="false">
      <c r="B331" s="685" t="str">
        <f aca="false">IF(I331="", "", IF(基本情報入力シート!$L$16="", "", 基本情報入力シート!$L$16))</f>
        <v/>
      </c>
      <c r="O331" s="689"/>
    </row>
    <row r="332" customFormat="false" ht="13.5" hidden="false" customHeight="false" outlineLevel="0" collapsed="false">
      <c r="B332" s="685" t="str">
        <f aca="false">IF(I332="", "", IF(基本情報入力シート!$L$16="", "", 基本情報入力シート!$L$16))</f>
        <v/>
      </c>
      <c r="O332" s="689"/>
    </row>
    <row r="333" customFormat="false" ht="13.5" hidden="false" customHeight="false" outlineLevel="0" collapsed="false">
      <c r="B333" s="685" t="str">
        <f aca="false">IF(I333="", "", IF(基本情報入力シート!$L$16="", "", 基本情報入力シート!$L$16))</f>
        <v/>
      </c>
      <c r="O333" s="689"/>
    </row>
    <row r="334" customFormat="false" ht="13.5" hidden="false" customHeight="false" outlineLevel="0" collapsed="false">
      <c r="B334" s="685" t="str">
        <f aca="false">IF(I334="", "", IF(基本情報入力シート!$L$16="", "", 基本情報入力シート!$L$16))</f>
        <v/>
      </c>
      <c r="O334" s="689"/>
    </row>
    <row r="335" customFormat="false" ht="13.5" hidden="false" customHeight="false" outlineLevel="0" collapsed="false">
      <c r="B335" s="685" t="str">
        <f aca="false">IF(I335="", "", IF(基本情報入力シート!$L$16="", "", 基本情報入力シート!$L$16))</f>
        <v/>
      </c>
      <c r="O335" s="689"/>
    </row>
    <row r="336" customFormat="false" ht="13.5" hidden="false" customHeight="false" outlineLevel="0" collapsed="false">
      <c r="B336" s="685" t="str">
        <f aca="false">IF(I336="", "", IF(基本情報入力シート!$L$16="", "", 基本情報入力シート!$L$16))</f>
        <v/>
      </c>
      <c r="O336" s="689"/>
    </row>
    <row r="337" customFormat="false" ht="13.5" hidden="false" customHeight="false" outlineLevel="0" collapsed="false">
      <c r="B337" s="685" t="str">
        <f aca="false">IF(I337="", "", IF(基本情報入力シート!$L$16="", "", 基本情報入力シート!$L$16))</f>
        <v/>
      </c>
      <c r="O337" s="689"/>
    </row>
    <row r="338" customFormat="false" ht="13.5" hidden="false" customHeight="false" outlineLevel="0" collapsed="false">
      <c r="B338" s="685" t="str">
        <f aca="false">IF(I338="", "", IF(基本情報入力シート!$L$16="", "", 基本情報入力シート!$L$16))</f>
        <v/>
      </c>
      <c r="O338" s="689"/>
    </row>
    <row r="339" customFormat="false" ht="13.5" hidden="false" customHeight="false" outlineLevel="0" collapsed="false">
      <c r="B339" s="685" t="str">
        <f aca="false">IF(I339="", "", IF(基本情報入力シート!$L$16="", "", 基本情報入力シート!$L$16))</f>
        <v/>
      </c>
      <c r="O339" s="689"/>
    </row>
    <row r="340" customFormat="false" ht="13.5" hidden="false" customHeight="false" outlineLevel="0" collapsed="false">
      <c r="B340" s="685" t="str">
        <f aca="false">IF(I340="", "", IF(基本情報入力シート!$L$16="", "", 基本情報入力シート!$L$16))</f>
        <v/>
      </c>
      <c r="O340" s="689"/>
    </row>
    <row r="341" customFormat="false" ht="13.5" hidden="false" customHeight="false" outlineLevel="0" collapsed="false">
      <c r="B341" s="685" t="str">
        <f aca="false">IF(I341="", "", IF(基本情報入力シート!$L$16="", "", 基本情報入力シート!$L$16))</f>
        <v/>
      </c>
      <c r="O341" s="689"/>
    </row>
    <row r="342" customFormat="false" ht="13.5" hidden="false" customHeight="false" outlineLevel="0" collapsed="false">
      <c r="B342" s="685" t="str">
        <f aca="false">IF(I342="", "", IF(基本情報入力シート!$L$16="", "", 基本情報入力シート!$L$16))</f>
        <v/>
      </c>
      <c r="O342" s="689"/>
    </row>
    <row r="343" customFormat="false" ht="13.5" hidden="false" customHeight="false" outlineLevel="0" collapsed="false">
      <c r="B343" s="685" t="str">
        <f aca="false">IF(I343="", "", IF(基本情報入力シート!$L$16="", "", 基本情報入力シート!$L$16))</f>
        <v/>
      </c>
      <c r="O343" s="689"/>
    </row>
    <row r="344" customFormat="false" ht="13.5" hidden="false" customHeight="false" outlineLevel="0" collapsed="false">
      <c r="B344" s="685" t="str">
        <f aca="false">IF(I344="", "", IF(基本情報入力シート!$L$16="", "", 基本情報入力シート!$L$16))</f>
        <v/>
      </c>
      <c r="O344" s="689"/>
    </row>
    <row r="345" customFormat="false" ht="13.5" hidden="false" customHeight="false" outlineLevel="0" collapsed="false">
      <c r="B345" s="685" t="str">
        <f aca="false">IF(I345="", "", IF(基本情報入力シート!$L$16="", "", 基本情報入力シート!$L$16))</f>
        <v/>
      </c>
      <c r="O345" s="689"/>
    </row>
    <row r="346" customFormat="false" ht="13.5" hidden="false" customHeight="false" outlineLevel="0" collapsed="false">
      <c r="B346" s="685" t="str">
        <f aca="false">IF(I346="", "", IF(基本情報入力シート!$L$16="", "", 基本情報入力シート!$L$16))</f>
        <v/>
      </c>
      <c r="O346" s="689"/>
    </row>
    <row r="347" customFormat="false" ht="13.5" hidden="false" customHeight="false" outlineLevel="0" collapsed="false">
      <c r="B347" s="685" t="str">
        <f aca="false">IF(I347="", "", IF(基本情報入力シート!$L$16="", "", 基本情報入力シート!$L$16))</f>
        <v/>
      </c>
      <c r="O347" s="689"/>
    </row>
    <row r="348" customFormat="false" ht="13.5" hidden="false" customHeight="false" outlineLevel="0" collapsed="false">
      <c r="B348" s="685" t="str">
        <f aca="false">IF(I348="", "", IF(基本情報入力シート!$L$16="", "", 基本情報入力シート!$L$16))</f>
        <v/>
      </c>
      <c r="O348" s="689"/>
    </row>
    <row r="349" customFormat="false" ht="13.5" hidden="false" customHeight="false" outlineLevel="0" collapsed="false">
      <c r="B349" s="685" t="str">
        <f aca="false">IF(I349="", "", IF(基本情報入力シート!$L$16="", "", 基本情報入力シート!$L$16))</f>
        <v/>
      </c>
      <c r="O349" s="689"/>
    </row>
    <row r="350" customFormat="false" ht="13.5" hidden="false" customHeight="false" outlineLevel="0" collapsed="false">
      <c r="B350" s="685" t="str">
        <f aca="false">IF(I350="", "", IF(基本情報入力シート!$L$16="", "", 基本情報入力シート!$L$16))</f>
        <v/>
      </c>
      <c r="O350" s="689"/>
    </row>
    <row r="351" customFormat="false" ht="13.5" hidden="false" customHeight="false" outlineLevel="0" collapsed="false">
      <c r="B351" s="685" t="str">
        <f aca="false">IF(I351="", "", IF(基本情報入力シート!$L$16="", "", 基本情報入力シート!$L$16))</f>
        <v/>
      </c>
      <c r="O351" s="689"/>
    </row>
    <row r="352" customFormat="false" ht="13.5" hidden="false" customHeight="false" outlineLevel="0" collapsed="false">
      <c r="B352" s="685" t="str">
        <f aca="false">IF(I352="", "", IF(基本情報入力シート!$L$16="", "", 基本情報入力シート!$L$16))</f>
        <v/>
      </c>
      <c r="O352" s="689"/>
    </row>
    <row r="353" customFormat="false" ht="13.5" hidden="false" customHeight="false" outlineLevel="0" collapsed="false">
      <c r="B353" s="685" t="str">
        <f aca="false">IF(I353="", "", IF(基本情報入力シート!$L$16="", "", 基本情報入力シート!$L$16))</f>
        <v/>
      </c>
      <c r="O353" s="689"/>
    </row>
    <row r="354" customFormat="false" ht="13.5" hidden="false" customHeight="false" outlineLevel="0" collapsed="false">
      <c r="B354" s="685" t="str">
        <f aca="false">IF(I354="", "", IF(基本情報入力シート!$L$16="", "", 基本情報入力シート!$L$16))</f>
        <v/>
      </c>
      <c r="O354" s="689"/>
    </row>
    <row r="355" customFormat="false" ht="13.5" hidden="false" customHeight="false" outlineLevel="0" collapsed="false">
      <c r="B355" s="685" t="str">
        <f aca="false">IF(I355="", "", IF(基本情報入力シート!$L$16="", "", 基本情報入力シート!$L$16))</f>
        <v/>
      </c>
      <c r="O355" s="689"/>
    </row>
    <row r="356" customFormat="false" ht="13.5" hidden="false" customHeight="false" outlineLevel="0" collapsed="false">
      <c r="B356" s="685" t="str">
        <f aca="false">IF(I356="", "", IF(基本情報入力シート!$L$16="", "", 基本情報入力シート!$L$16))</f>
        <v/>
      </c>
      <c r="O356" s="689"/>
    </row>
    <row r="357" customFormat="false" ht="13.5" hidden="false" customHeight="false" outlineLevel="0" collapsed="false">
      <c r="B357" s="685" t="str">
        <f aca="false">IF(I357="", "", IF(基本情報入力シート!$L$16="", "", 基本情報入力シート!$L$16))</f>
        <v/>
      </c>
      <c r="O357" s="689"/>
    </row>
    <row r="358" customFormat="false" ht="13.5" hidden="false" customHeight="false" outlineLevel="0" collapsed="false">
      <c r="B358" s="685" t="str">
        <f aca="false">IF(I358="", "", IF(基本情報入力シート!$L$16="", "", 基本情報入力シート!$L$16))</f>
        <v/>
      </c>
      <c r="O358" s="689"/>
    </row>
    <row r="359" customFormat="false" ht="13.5" hidden="false" customHeight="false" outlineLevel="0" collapsed="false">
      <c r="B359" s="685" t="str">
        <f aca="false">IF(I359="", "", IF(基本情報入力シート!$L$16="", "", 基本情報入力シート!$L$16))</f>
        <v/>
      </c>
      <c r="O359" s="689"/>
    </row>
    <row r="360" customFormat="false" ht="13.5" hidden="false" customHeight="false" outlineLevel="0" collapsed="false">
      <c r="B360" s="685" t="str">
        <f aca="false">IF(I360="", "", IF(基本情報入力シート!$L$16="", "", 基本情報入力シート!$L$16))</f>
        <v/>
      </c>
      <c r="O360" s="689"/>
    </row>
    <row r="361" customFormat="false" ht="13.5" hidden="false" customHeight="false" outlineLevel="0" collapsed="false">
      <c r="B361" s="685" t="str">
        <f aca="false">IF(I361="", "", IF(基本情報入力シート!$L$16="", "", 基本情報入力シート!$L$16))</f>
        <v/>
      </c>
      <c r="O361" s="689"/>
    </row>
    <row r="362" customFormat="false" ht="13.5" hidden="false" customHeight="false" outlineLevel="0" collapsed="false">
      <c r="B362" s="685" t="str">
        <f aca="false">IF(I362="", "", IF(基本情報入力シート!$L$16="", "", 基本情報入力シート!$L$16))</f>
        <v/>
      </c>
      <c r="O362" s="689"/>
    </row>
    <row r="363" customFormat="false" ht="13.5" hidden="false" customHeight="false" outlineLevel="0" collapsed="false">
      <c r="B363" s="685" t="str">
        <f aca="false">IF(I363="", "", IF(基本情報入力シート!$L$16="", "", 基本情報入力シート!$L$16))</f>
        <v/>
      </c>
      <c r="O363" s="689"/>
    </row>
    <row r="364" customFormat="false" ht="13.5" hidden="false" customHeight="false" outlineLevel="0" collapsed="false">
      <c r="B364" s="685" t="str">
        <f aca="false">IF(I364="", "", IF(基本情報入力シート!$L$16="", "", 基本情報入力シート!$L$16))</f>
        <v/>
      </c>
      <c r="O364" s="689"/>
    </row>
    <row r="365" customFormat="false" ht="13.5" hidden="false" customHeight="false" outlineLevel="0" collapsed="false">
      <c r="B365" s="685" t="str">
        <f aca="false">IF(I365="", "", IF(基本情報入力シート!$L$16="", "", 基本情報入力シート!$L$16))</f>
        <v/>
      </c>
      <c r="O365" s="689"/>
    </row>
    <row r="366" customFormat="false" ht="13.5" hidden="false" customHeight="false" outlineLevel="0" collapsed="false">
      <c r="B366" s="685" t="str">
        <f aca="false">IF(I366="", "", IF(基本情報入力シート!$L$16="", "", 基本情報入力シート!$L$16))</f>
        <v/>
      </c>
      <c r="O366" s="689"/>
    </row>
    <row r="367" customFormat="false" ht="13.5" hidden="false" customHeight="false" outlineLevel="0" collapsed="false">
      <c r="B367" s="685" t="str">
        <f aca="false">IF(I367="", "", IF(基本情報入力シート!$L$16="", "", 基本情報入力シート!$L$16))</f>
        <v/>
      </c>
      <c r="O367" s="689"/>
    </row>
    <row r="368" customFormat="false" ht="13.5" hidden="false" customHeight="false" outlineLevel="0" collapsed="false">
      <c r="B368" s="685" t="str">
        <f aca="false">IF(I368="", "", IF(基本情報入力シート!$L$16="", "", 基本情報入力シート!$L$16))</f>
        <v/>
      </c>
      <c r="O368" s="689"/>
    </row>
    <row r="369" customFormat="false" ht="13.5" hidden="false" customHeight="false" outlineLevel="0" collapsed="false">
      <c r="B369" s="685" t="str">
        <f aca="false">IF(I369="", "", IF(基本情報入力シート!$L$16="", "", 基本情報入力シート!$L$16))</f>
        <v/>
      </c>
      <c r="O369" s="689"/>
    </row>
    <row r="370" customFormat="false" ht="13.5" hidden="false" customHeight="false" outlineLevel="0" collapsed="false">
      <c r="B370" s="685" t="str">
        <f aca="false">IF(I370="", "", IF(基本情報入力シート!$L$16="", "", 基本情報入力シート!$L$16))</f>
        <v/>
      </c>
      <c r="O370" s="689"/>
    </row>
    <row r="371" customFormat="false" ht="13.5" hidden="false" customHeight="false" outlineLevel="0" collapsed="false">
      <c r="B371" s="685" t="str">
        <f aca="false">IF(I371="", "", IF(基本情報入力シート!$L$16="", "", 基本情報入力シート!$L$16))</f>
        <v/>
      </c>
      <c r="O371" s="689"/>
    </row>
    <row r="372" customFormat="false" ht="13.5" hidden="false" customHeight="false" outlineLevel="0" collapsed="false">
      <c r="B372" s="685" t="str">
        <f aca="false">IF(I372="", "", IF(基本情報入力シート!$L$16="", "", 基本情報入力シート!$L$16))</f>
        <v/>
      </c>
      <c r="O372" s="689"/>
    </row>
    <row r="373" customFormat="false" ht="13.5" hidden="false" customHeight="false" outlineLevel="0" collapsed="false">
      <c r="B373" s="685" t="str">
        <f aca="false">IF(I373="", "", IF(基本情報入力シート!$L$16="", "", 基本情報入力シート!$L$16))</f>
        <v/>
      </c>
      <c r="O373" s="689"/>
    </row>
    <row r="374" customFormat="false" ht="13.5" hidden="false" customHeight="false" outlineLevel="0" collapsed="false">
      <c r="B374" s="685" t="str">
        <f aca="false">IF(I374="", "", IF(基本情報入力シート!$L$16="", "", 基本情報入力シート!$L$16))</f>
        <v/>
      </c>
      <c r="O374" s="689"/>
    </row>
    <row r="375" customFormat="false" ht="13.5" hidden="false" customHeight="false" outlineLevel="0" collapsed="false">
      <c r="B375" s="685" t="str">
        <f aca="false">IF(I375="", "", IF(基本情報入力シート!$L$16="", "", 基本情報入力シート!$L$16))</f>
        <v/>
      </c>
      <c r="O375" s="689"/>
    </row>
    <row r="376" customFormat="false" ht="13.5" hidden="false" customHeight="false" outlineLevel="0" collapsed="false">
      <c r="B376" s="685" t="str">
        <f aca="false">IF(I376="", "", IF(基本情報入力シート!$L$16="", "", 基本情報入力シート!$L$16))</f>
        <v/>
      </c>
      <c r="O376" s="689"/>
    </row>
    <row r="377" customFormat="false" ht="13.5" hidden="false" customHeight="false" outlineLevel="0" collapsed="false">
      <c r="B377" s="685" t="str">
        <f aca="false">IF(I377="", "", IF(基本情報入力シート!$L$16="", "", 基本情報入力シート!$L$16))</f>
        <v/>
      </c>
      <c r="O377" s="689"/>
    </row>
    <row r="378" customFormat="false" ht="13.5" hidden="false" customHeight="false" outlineLevel="0" collapsed="false">
      <c r="B378" s="685" t="str">
        <f aca="false">IF(I378="", "", IF(基本情報入力シート!$L$16="", "", 基本情報入力シート!$L$16))</f>
        <v/>
      </c>
      <c r="O378" s="689"/>
    </row>
    <row r="379" customFormat="false" ht="13.5" hidden="false" customHeight="false" outlineLevel="0" collapsed="false">
      <c r="B379" s="685" t="str">
        <f aca="false">IF(I379="", "", IF(基本情報入力シート!$L$16="", "", 基本情報入力シート!$L$16))</f>
        <v/>
      </c>
      <c r="O379" s="689"/>
    </row>
    <row r="380" customFormat="false" ht="13.5" hidden="false" customHeight="false" outlineLevel="0" collapsed="false">
      <c r="B380" s="685" t="str">
        <f aca="false">IF(I380="", "", IF(基本情報入力シート!$L$16="", "", 基本情報入力シート!$L$16))</f>
        <v/>
      </c>
      <c r="O380" s="689"/>
    </row>
    <row r="381" customFormat="false" ht="13.5" hidden="false" customHeight="false" outlineLevel="0" collapsed="false">
      <c r="B381" s="685" t="str">
        <f aca="false">IF(I381="", "", IF(基本情報入力シート!$L$16="", "", 基本情報入力シート!$L$16))</f>
        <v/>
      </c>
      <c r="O381" s="689"/>
    </row>
    <row r="382" customFormat="false" ht="13.5" hidden="false" customHeight="false" outlineLevel="0" collapsed="false">
      <c r="B382" s="685" t="str">
        <f aca="false">IF(I382="", "", IF(基本情報入力シート!$L$16="", "", 基本情報入力シート!$L$16))</f>
        <v/>
      </c>
      <c r="O382" s="689"/>
    </row>
    <row r="383" customFormat="false" ht="13.5" hidden="false" customHeight="false" outlineLevel="0" collapsed="false">
      <c r="B383" s="685" t="str">
        <f aca="false">IF(I383="", "", IF(基本情報入力シート!$L$16="", "", 基本情報入力シート!$L$16))</f>
        <v/>
      </c>
      <c r="O383" s="689"/>
    </row>
    <row r="384" customFormat="false" ht="13.5" hidden="false" customHeight="false" outlineLevel="0" collapsed="false">
      <c r="B384" s="685" t="str">
        <f aca="false">IF(I384="", "", IF(基本情報入力シート!$L$16="", "", 基本情報入力シート!$L$16))</f>
        <v/>
      </c>
      <c r="O384" s="689"/>
    </row>
    <row r="385" customFormat="false" ht="13.5" hidden="false" customHeight="false" outlineLevel="0" collapsed="false">
      <c r="B385" s="685" t="str">
        <f aca="false">IF(I385="", "", IF(基本情報入力シート!$L$16="", "", 基本情報入力シート!$L$16))</f>
        <v/>
      </c>
      <c r="O385" s="689"/>
    </row>
    <row r="386" customFormat="false" ht="13.5" hidden="false" customHeight="false" outlineLevel="0" collapsed="false">
      <c r="B386" s="685" t="str">
        <f aca="false">IF(I386="", "", IF(基本情報入力シート!$L$16="", "", 基本情報入力シート!$L$16))</f>
        <v/>
      </c>
      <c r="O386" s="689"/>
    </row>
    <row r="387" customFormat="false" ht="13.5" hidden="false" customHeight="false" outlineLevel="0" collapsed="false">
      <c r="B387" s="685" t="str">
        <f aca="false">IF(I387="", "", IF(基本情報入力シート!$L$16="", "", 基本情報入力シート!$L$16))</f>
        <v/>
      </c>
      <c r="O387" s="689"/>
    </row>
    <row r="388" customFormat="false" ht="13.5" hidden="false" customHeight="false" outlineLevel="0" collapsed="false">
      <c r="B388" s="685" t="str">
        <f aca="false">IF(I388="", "", IF(基本情報入力シート!$L$16="", "", 基本情報入力シート!$L$16))</f>
        <v/>
      </c>
      <c r="O388" s="689"/>
    </row>
    <row r="389" customFormat="false" ht="13.5" hidden="false" customHeight="false" outlineLevel="0" collapsed="false">
      <c r="B389" s="685" t="str">
        <f aca="false">IF(I389="", "", IF(基本情報入力シート!$L$16="", "", 基本情報入力シート!$L$16))</f>
        <v/>
      </c>
      <c r="O389" s="689"/>
    </row>
    <row r="390" customFormat="false" ht="13.5" hidden="false" customHeight="false" outlineLevel="0" collapsed="false">
      <c r="B390" s="685" t="str">
        <f aca="false">IF(I390="", "", IF(基本情報入力シート!$L$16="", "", 基本情報入力シート!$L$16))</f>
        <v/>
      </c>
      <c r="O390" s="689"/>
    </row>
    <row r="391" customFormat="false" ht="13.5" hidden="false" customHeight="false" outlineLevel="0" collapsed="false">
      <c r="B391" s="685" t="str">
        <f aca="false">IF(I391="", "", IF(基本情報入力シート!$L$16="", "", 基本情報入力シート!$L$16))</f>
        <v/>
      </c>
      <c r="O391" s="689"/>
    </row>
    <row r="392" customFormat="false" ht="13.5" hidden="false" customHeight="false" outlineLevel="0" collapsed="false">
      <c r="B392" s="685" t="str">
        <f aca="false">IF(I392="", "", IF(基本情報入力シート!$L$16="", "", 基本情報入力シート!$L$16))</f>
        <v/>
      </c>
      <c r="O392" s="689"/>
    </row>
    <row r="393" customFormat="false" ht="13.5" hidden="false" customHeight="false" outlineLevel="0" collapsed="false">
      <c r="B393" s="685" t="str">
        <f aca="false">IF(I393="", "", IF(基本情報入力シート!$L$16="", "", 基本情報入力シート!$L$16))</f>
        <v/>
      </c>
      <c r="O393" s="689"/>
    </row>
    <row r="394" customFormat="false" ht="13.5" hidden="false" customHeight="false" outlineLevel="0" collapsed="false">
      <c r="B394" s="685" t="str">
        <f aca="false">IF(I394="", "", IF(基本情報入力シート!$L$16="", "", 基本情報入力シート!$L$16))</f>
        <v/>
      </c>
      <c r="O394" s="689"/>
    </row>
    <row r="395" customFormat="false" ht="13.5" hidden="false" customHeight="false" outlineLevel="0" collapsed="false">
      <c r="B395" s="685" t="str">
        <f aca="false">IF(I395="", "", IF(基本情報入力シート!$L$16="", "", 基本情報入力シート!$L$16))</f>
        <v/>
      </c>
      <c r="O395" s="689"/>
    </row>
    <row r="396" customFormat="false" ht="13.5" hidden="false" customHeight="false" outlineLevel="0" collapsed="false">
      <c r="B396" s="685" t="str">
        <f aca="false">IF(I396="", "", IF(基本情報入力シート!$L$16="", "", 基本情報入力シート!$L$16))</f>
        <v/>
      </c>
      <c r="O396" s="689"/>
    </row>
    <row r="397" customFormat="false" ht="13.5" hidden="false" customHeight="false" outlineLevel="0" collapsed="false">
      <c r="B397" s="685" t="str">
        <f aca="false">IF(I397="", "", IF(基本情報入力シート!$L$16="", "", 基本情報入力シート!$L$16))</f>
        <v/>
      </c>
      <c r="O397" s="689"/>
    </row>
    <row r="398" customFormat="false" ht="13.5" hidden="false" customHeight="false" outlineLevel="0" collapsed="false">
      <c r="B398" s="685" t="str">
        <f aca="false">IF(I398="", "", IF(基本情報入力シート!$L$16="", "", 基本情報入力シート!$L$16))</f>
        <v/>
      </c>
      <c r="O398" s="689"/>
    </row>
    <row r="399" customFormat="false" ht="13.5" hidden="false" customHeight="false" outlineLevel="0" collapsed="false">
      <c r="B399" s="685" t="str">
        <f aca="false">IF(I399="", "", IF(基本情報入力シート!$L$16="", "", 基本情報入力シート!$L$16))</f>
        <v/>
      </c>
      <c r="O399" s="689"/>
    </row>
    <row r="400" customFormat="false" ht="13.5" hidden="false" customHeight="false" outlineLevel="0" collapsed="false">
      <c r="B400" s="685" t="str">
        <f aca="false">IF(I400="", "", IF(基本情報入力シート!$L$16="", "", 基本情報入力シート!$L$16))</f>
        <v/>
      </c>
      <c r="O400" s="689"/>
    </row>
    <row r="401" customFormat="false" ht="13.5" hidden="false" customHeight="false" outlineLevel="0" collapsed="false">
      <c r="B401" s="685" t="str">
        <f aca="false">IF(I401="", "", IF(基本情報入力シート!$L$16="", "", 基本情報入力シート!$L$16))</f>
        <v/>
      </c>
      <c r="O401" s="689"/>
    </row>
    <row r="402" customFormat="false" ht="13.5" hidden="false" customHeight="false" outlineLevel="0" collapsed="false">
      <c r="B402" s="685" t="str">
        <f aca="false">IF(I402="", "", IF(基本情報入力シート!$L$16="", "", 基本情報入力シート!$L$16))</f>
        <v/>
      </c>
      <c r="O402" s="689"/>
    </row>
    <row r="403" customFormat="false" ht="13.5" hidden="false" customHeight="false" outlineLevel="0" collapsed="false">
      <c r="B403" s="685" t="str">
        <f aca="false">IF(I403="", "", IF(基本情報入力シート!$L$16="", "", 基本情報入力シート!$L$16))</f>
        <v/>
      </c>
      <c r="O403" s="689"/>
    </row>
    <row r="404" customFormat="false" ht="13.5" hidden="false" customHeight="false" outlineLevel="0" collapsed="false">
      <c r="B404" s="685" t="str">
        <f aca="false">IF(I404="", "", IF(基本情報入力シート!$L$16="", "", 基本情報入力シート!$L$16))</f>
        <v/>
      </c>
      <c r="O404" s="689"/>
    </row>
    <row r="405" customFormat="false" ht="13.5" hidden="false" customHeight="false" outlineLevel="0" collapsed="false">
      <c r="B405" s="685" t="str">
        <f aca="false">IF(I405="", "", IF(基本情報入力シート!$L$16="", "", 基本情報入力シート!$L$16))</f>
        <v/>
      </c>
      <c r="O405" s="689"/>
    </row>
    <row r="406" customFormat="false" ht="13.5" hidden="false" customHeight="false" outlineLevel="0" collapsed="false">
      <c r="B406" s="685" t="str">
        <f aca="false">IF(I406="", "", IF(基本情報入力シート!$L$16="", "", 基本情報入力シート!$L$16))</f>
        <v/>
      </c>
      <c r="O406" s="689"/>
    </row>
    <row r="407" customFormat="false" ht="13.5" hidden="false" customHeight="false" outlineLevel="0" collapsed="false">
      <c r="B407" s="685" t="str">
        <f aca="false">IF(I407="", "", IF(基本情報入力シート!$L$16="", "", 基本情報入力シート!$L$16))</f>
        <v/>
      </c>
      <c r="O407" s="689"/>
    </row>
    <row r="408" customFormat="false" ht="13.5" hidden="false" customHeight="false" outlineLevel="0" collapsed="false">
      <c r="B408" s="685" t="str">
        <f aca="false">IF(I408="", "", IF(基本情報入力シート!$L$16="", "", 基本情報入力シート!$L$16))</f>
        <v/>
      </c>
      <c r="O408" s="689"/>
    </row>
    <row r="409" customFormat="false" ht="13.5" hidden="false" customHeight="false" outlineLevel="0" collapsed="false">
      <c r="B409" s="685" t="str">
        <f aca="false">IF(I409="", "", IF(基本情報入力シート!$L$16="", "", 基本情報入力シート!$L$16))</f>
        <v/>
      </c>
      <c r="O409" s="689"/>
    </row>
    <row r="410" customFormat="false" ht="13.5" hidden="false" customHeight="false" outlineLevel="0" collapsed="false">
      <c r="B410" s="685" t="str">
        <f aca="false">IF(I410="", "", IF(基本情報入力シート!$L$16="", "", 基本情報入力シート!$L$16))</f>
        <v/>
      </c>
      <c r="O410" s="689"/>
    </row>
    <row r="411" customFormat="false" ht="13.5" hidden="false" customHeight="false" outlineLevel="0" collapsed="false">
      <c r="B411" s="685" t="str">
        <f aca="false">IF(I411="", "", IF(基本情報入力シート!$L$16="", "", 基本情報入力シート!$L$16))</f>
        <v/>
      </c>
      <c r="O411" s="689"/>
    </row>
    <row r="412" customFormat="false" ht="13.5" hidden="false" customHeight="false" outlineLevel="0" collapsed="false">
      <c r="B412" s="685" t="str">
        <f aca="false">IF(I412="", "", IF(基本情報入力シート!$L$16="", "", 基本情報入力シート!$L$16))</f>
        <v/>
      </c>
      <c r="O412" s="689"/>
    </row>
    <row r="413" customFormat="false" ht="13.5" hidden="false" customHeight="false" outlineLevel="0" collapsed="false">
      <c r="B413" s="685" t="str">
        <f aca="false">IF(I413="", "", IF(基本情報入力シート!$L$16="", "", 基本情報入力シート!$L$16))</f>
        <v/>
      </c>
      <c r="O413" s="689"/>
    </row>
    <row r="414" customFormat="false" ht="13.5" hidden="false" customHeight="false" outlineLevel="0" collapsed="false">
      <c r="B414" s="685" t="str">
        <f aca="false">IF(I414="", "", IF(基本情報入力シート!$L$16="", "", 基本情報入力シート!$L$16))</f>
        <v/>
      </c>
      <c r="O414" s="689"/>
    </row>
    <row r="415" customFormat="false" ht="13.5" hidden="false" customHeight="false" outlineLevel="0" collapsed="false">
      <c r="B415" s="685" t="str">
        <f aca="false">IF(I415="", "", IF(基本情報入力シート!$L$16="", "", 基本情報入力シート!$L$16))</f>
        <v/>
      </c>
      <c r="O415" s="689"/>
    </row>
    <row r="416" customFormat="false" ht="13.5" hidden="false" customHeight="false" outlineLevel="0" collapsed="false">
      <c r="B416" s="685" t="str">
        <f aca="false">IF(I416="", "", IF(基本情報入力シート!$L$16="", "", 基本情報入力シート!$L$16))</f>
        <v/>
      </c>
      <c r="O416" s="689"/>
    </row>
    <row r="417" customFormat="false" ht="13.5" hidden="false" customHeight="false" outlineLevel="0" collapsed="false">
      <c r="B417" s="685" t="str">
        <f aca="false">IF(I417="", "", IF(基本情報入力シート!$L$16="", "", 基本情報入力シート!$L$16))</f>
        <v/>
      </c>
      <c r="O417" s="689"/>
    </row>
    <row r="418" customFormat="false" ht="13.5" hidden="false" customHeight="false" outlineLevel="0" collapsed="false">
      <c r="B418" s="685" t="str">
        <f aca="false">IF(I418="", "", IF(基本情報入力シート!$L$16="", "", 基本情報入力シート!$L$16))</f>
        <v/>
      </c>
      <c r="O418" s="689"/>
    </row>
    <row r="419" customFormat="false" ht="13.5" hidden="false" customHeight="false" outlineLevel="0" collapsed="false">
      <c r="B419" s="685" t="str">
        <f aca="false">IF(I419="", "", IF(基本情報入力シート!$L$16="", "", 基本情報入力シート!$L$16))</f>
        <v/>
      </c>
      <c r="O419" s="689"/>
    </row>
    <row r="420" customFormat="false" ht="13.5" hidden="false" customHeight="false" outlineLevel="0" collapsed="false">
      <c r="B420" s="685" t="str">
        <f aca="false">IF(I420="", "", IF(基本情報入力シート!$L$16="", "", 基本情報入力シート!$L$16))</f>
        <v/>
      </c>
      <c r="O420" s="689"/>
    </row>
    <row r="421" customFormat="false" ht="13.5" hidden="false" customHeight="false" outlineLevel="0" collapsed="false">
      <c r="B421" s="685" t="str">
        <f aca="false">IF(I421="", "", IF(基本情報入力シート!$L$16="", "", 基本情報入力シート!$L$16))</f>
        <v/>
      </c>
      <c r="O421" s="689"/>
    </row>
    <row r="422" customFormat="false" ht="13.5" hidden="false" customHeight="false" outlineLevel="0" collapsed="false">
      <c r="B422" s="685" t="str">
        <f aca="false">IF(I422="", "", IF(基本情報入力シート!$L$16="", "", 基本情報入力シート!$L$16))</f>
        <v/>
      </c>
      <c r="O422" s="689"/>
    </row>
    <row r="423" customFormat="false" ht="13.5" hidden="false" customHeight="false" outlineLevel="0" collapsed="false">
      <c r="B423" s="685" t="str">
        <f aca="false">IF(I423="", "", IF(基本情報入力シート!$L$16="", "", 基本情報入力シート!$L$16))</f>
        <v/>
      </c>
      <c r="O423" s="689"/>
    </row>
    <row r="424" customFormat="false" ht="13.5" hidden="false" customHeight="false" outlineLevel="0" collapsed="false">
      <c r="B424" s="685" t="str">
        <f aca="false">IF(I424="", "", IF(基本情報入力シート!$L$16="", "", 基本情報入力シート!$L$16))</f>
        <v/>
      </c>
      <c r="O424" s="689"/>
    </row>
    <row r="425" customFormat="false" ht="13.5" hidden="false" customHeight="false" outlineLevel="0" collapsed="false">
      <c r="B425" s="685" t="str">
        <f aca="false">IF(I425="", "", IF(基本情報入力シート!$L$16="", "", 基本情報入力シート!$L$16))</f>
        <v/>
      </c>
      <c r="O425" s="689"/>
    </row>
    <row r="426" customFormat="false" ht="13.5" hidden="false" customHeight="false" outlineLevel="0" collapsed="false">
      <c r="B426" s="685" t="str">
        <f aca="false">IF(I426="", "", IF(基本情報入力シート!$L$16="", "", 基本情報入力シート!$L$16))</f>
        <v/>
      </c>
      <c r="O426" s="689"/>
    </row>
    <row r="427" customFormat="false" ht="13.5" hidden="false" customHeight="false" outlineLevel="0" collapsed="false">
      <c r="B427" s="685" t="str">
        <f aca="false">IF(I427="", "", IF(基本情報入力シート!$L$16="", "", 基本情報入力シート!$L$16))</f>
        <v/>
      </c>
      <c r="O427" s="689"/>
    </row>
    <row r="428" customFormat="false" ht="13.5" hidden="false" customHeight="false" outlineLevel="0" collapsed="false">
      <c r="B428" s="685" t="str">
        <f aca="false">IF(I428="", "", IF(基本情報入力シート!$L$16="", "", 基本情報入力シート!$L$16))</f>
        <v/>
      </c>
      <c r="O428" s="689"/>
    </row>
    <row r="429" customFormat="false" ht="13.5" hidden="false" customHeight="false" outlineLevel="0" collapsed="false">
      <c r="B429" s="685" t="str">
        <f aca="false">IF(I429="", "", IF(基本情報入力シート!$L$16="", "", 基本情報入力シート!$L$16))</f>
        <v/>
      </c>
      <c r="O429" s="689"/>
    </row>
    <row r="430" customFormat="false" ht="13.5" hidden="false" customHeight="false" outlineLevel="0" collapsed="false">
      <c r="B430" s="685" t="str">
        <f aca="false">IF(I430="", "", IF(基本情報入力シート!$L$16="", "", 基本情報入力シート!$L$16))</f>
        <v/>
      </c>
      <c r="O430" s="689"/>
    </row>
    <row r="431" customFormat="false" ht="13.5" hidden="false" customHeight="false" outlineLevel="0" collapsed="false">
      <c r="B431" s="685" t="str">
        <f aca="false">IF(I431="", "", IF(基本情報入力シート!$L$16="", "", 基本情報入力シート!$L$16))</f>
        <v/>
      </c>
      <c r="O431" s="689"/>
    </row>
    <row r="432" customFormat="false" ht="13.5" hidden="false" customHeight="false" outlineLevel="0" collapsed="false">
      <c r="B432" s="685" t="str">
        <f aca="false">IF(I432="", "", IF(基本情報入力シート!$L$16="", "", 基本情報入力シート!$L$16))</f>
        <v/>
      </c>
      <c r="O432" s="689"/>
    </row>
    <row r="433" customFormat="false" ht="13.5" hidden="false" customHeight="false" outlineLevel="0" collapsed="false">
      <c r="B433" s="685" t="str">
        <f aca="false">IF(I433="", "", IF(基本情報入力シート!$L$16="", "", 基本情報入力シート!$L$16))</f>
        <v/>
      </c>
      <c r="O433" s="689"/>
    </row>
    <row r="434" customFormat="false" ht="13.5" hidden="false" customHeight="false" outlineLevel="0" collapsed="false">
      <c r="B434" s="685" t="str">
        <f aca="false">IF(I434="", "", IF(基本情報入力シート!$L$16="", "", 基本情報入力シート!$L$16))</f>
        <v/>
      </c>
      <c r="O434" s="689"/>
    </row>
    <row r="435" customFormat="false" ht="13.5" hidden="false" customHeight="false" outlineLevel="0" collapsed="false">
      <c r="B435" s="685" t="str">
        <f aca="false">IF(I435="", "", IF(基本情報入力シート!$L$16="", "", 基本情報入力シート!$L$16))</f>
        <v/>
      </c>
      <c r="O435" s="689"/>
    </row>
    <row r="436" customFormat="false" ht="13.5" hidden="false" customHeight="false" outlineLevel="0" collapsed="false">
      <c r="B436" s="685" t="str">
        <f aca="false">IF(I436="", "", IF(基本情報入力シート!$L$16="", "", 基本情報入力シート!$L$16))</f>
        <v/>
      </c>
      <c r="O436" s="689"/>
    </row>
    <row r="437" customFormat="false" ht="13.5" hidden="false" customHeight="false" outlineLevel="0" collapsed="false">
      <c r="B437" s="685" t="str">
        <f aca="false">IF(I437="", "", IF(基本情報入力シート!$L$16="", "", 基本情報入力シート!$L$16))</f>
        <v/>
      </c>
      <c r="O437" s="689"/>
    </row>
    <row r="438" customFormat="false" ht="13.5" hidden="false" customHeight="false" outlineLevel="0" collapsed="false">
      <c r="B438" s="685" t="str">
        <f aca="false">IF(I438="", "", IF(基本情報入力シート!$L$16="", "", 基本情報入力シート!$L$16))</f>
        <v/>
      </c>
      <c r="O438" s="689"/>
    </row>
    <row r="439" customFormat="false" ht="13.5" hidden="false" customHeight="false" outlineLevel="0" collapsed="false">
      <c r="B439" s="685" t="str">
        <f aca="false">IF(I439="", "", IF(基本情報入力シート!$L$16="", "", 基本情報入力シート!$L$16))</f>
        <v/>
      </c>
      <c r="O439" s="689"/>
    </row>
    <row r="440" customFormat="false" ht="13.5" hidden="false" customHeight="false" outlineLevel="0" collapsed="false">
      <c r="B440" s="685" t="str">
        <f aca="false">IF(I440="", "", IF(基本情報入力シート!$L$16="", "", 基本情報入力シート!$L$16))</f>
        <v/>
      </c>
      <c r="O440" s="689"/>
    </row>
    <row r="441" customFormat="false" ht="13.5" hidden="false" customHeight="false" outlineLevel="0" collapsed="false">
      <c r="B441" s="685" t="str">
        <f aca="false">IF(I441="", "", IF(基本情報入力シート!$L$16="", "", 基本情報入力シート!$L$16))</f>
        <v/>
      </c>
      <c r="O441" s="689"/>
    </row>
    <row r="442" customFormat="false" ht="13.5" hidden="false" customHeight="false" outlineLevel="0" collapsed="false">
      <c r="B442" s="685" t="str">
        <f aca="false">IF(I442="", "", IF(基本情報入力シート!$L$16="", "", 基本情報入力シート!$L$16))</f>
        <v/>
      </c>
      <c r="O442" s="689"/>
    </row>
    <row r="443" customFormat="false" ht="13.5" hidden="false" customHeight="false" outlineLevel="0" collapsed="false">
      <c r="B443" s="685" t="str">
        <f aca="false">IF(I443="", "", IF(基本情報入力シート!$L$16="", "", 基本情報入力シート!$L$16))</f>
        <v/>
      </c>
      <c r="O443" s="689"/>
    </row>
    <row r="444" customFormat="false" ht="13.5" hidden="false" customHeight="false" outlineLevel="0" collapsed="false">
      <c r="B444" s="685" t="str">
        <f aca="false">IF(I444="", "", IF(基本情報入力シート!$L$16="", "", 基本情報入力シート!$L$16))</f>
        <v/>
      </c>
      <c r="O444" s="689"/>
    </row>
    <row r="445" customFormat="false" ht="13.5" hidden="false" customHeight="false" outlineLevel="0" collapsed="false">
      <c r="B445" s="685" t="str">
        <f aca="false">IF(I445="", "", IF(基本情報入力シート!$L$16="", "", 基本情報入力シート!$L$16))</f>
        <v/>
      </c>
      <c r="O445" s="689"/>
    </row>
    <row r="446" customFormat="false" ht="13.5" hidden="false" customHeight="false" outlineLevel="0" collapsed="false">
      <c r="B446" s="685" t="str">
        <f aca="false">IF(I446="", "", IF(基本情報入力シート!$L$16="", "", 基本情報入力シート!$L$16))</f>
        <v/>
      </c>
      <c r="O446" s="689"/>
    </row>
    <row r="447" customFormat="false" ht="13.5" hidden="false" customHeight="false" outlineLevel="0" collapsed="false">
      <c r="B447" s="685" t="str">
        <f aca="false">IF(I447="", "", IF(基本情報入力シート!$L$16="", "", 基本情報入力シート!$L$16))</f>
        <v/>
      </c>
      <c r="O447" s="689"/>
    </row>
    <row r="448" customFormat="false" ht="13.5" hidden="false" customHeight="false" outlineLevel="0" collapsed="false">
      <c r="B448" s="685" t="str">
        <f aca="false">IF(I448="", "", IF(基本情報入力シート!$L$16="", "", 基本情報入力シート!$L$16))</f>
        <v/>
      </c>
      <c r="O448" s="689"/>
    </row>
    <row r="449" customFormat="false" ht="13.5" hidden="false" customHeight="false" outlineLevel="0" collapsed="false">
      <c r="B449" s="685" t="str">
        <f aca="false">IF(I449="", "", IF(基本情報入力シート!$L$16="", "", 基本情報入力シート!$L$16))</f>
        <v/>
      </c>
      <c r="O449" s="689"/>
    </row>
    <row r="450" customFormat="false" ht="13.5" hidden="false" customHeight="false" outlineLevel="0" collapsed="false">
      <c r="B450" s="685" t="str">
        <f aca="false">IF(I450="", "", IF(基本情報入力シート!$L$16="", "", 基本情報入力シート!$L$16))</f>
        <v/>
      </c>
      <c r="O450" s="689"/>
    </row>
    <row r="451" customFormat="false" ht="13.5" hidden="false" customHeight="false" outlineLevel="0" collapsed="false">
      <c r="B451" s="685" t="str">
        <f aca="false">IF(I451="", "", IF(基本情報入力シート!$L$16="", "", 基本情報入力シート!$L$16))</f>
        <v/>
      </c>
      <c r="O451" s="689"/>
    </row>
    <row r="452" customFormat="false" ht="13.5" hidden="false" customHeight="false" outlineLevel="0" collapsed="false">
      <c r="B452" s="685" t="str">
        <f aca="false">IF(I452="", "", IF(基本情報入力シート!$L$16="", "", 基本情報入力シート!$L$16))</f>
        <v/>
      </c>
      <c r="O452" s="689"/>
    </row>
    <row r="453" customFormat="false" ht="13.5" hidden="false" customHeight="false" outlineLevel="0" collapsed="false">
      <c r="B453" s="685" t="str">
        <f aca="false">IF(I453="", "", IF(基本情報入力シート!$L$16="", "", 基本情報入力シート!$L$16))</f>
        <v/>
      </c>
      <c r="O453" s="689"/>
    </row>
    <row r="454" customFormat="false" ht="13.5" hidden="false" customHeight="false" outlineLevel="0" collapsed="false">
      <c r="B454" s="685" t="str">
        <f aca="false">IF(I454="", "", IF(基本情報入力シート!$L$16="", "", 基本情報入力シート!$L$16))</f>
        <v/>
      </c>
      <c r="O454" s="689"/>
    </row>
    <row r="455" customFormat="false" ht="13.5" hidden="false" customHeight="false" outlineLevel="0" collapsed="false">
      <c r="B455" s="685" t="str">
        <f aca="false">IF(I455="", "", IF(基本情報入力シート!$L$16="", "", 基本情報入力シート!$L$16))</f>
        <v/>
      </c>
      <c r="O455" s="689"/>
    </row>
    <row r="456" customFormat="false" ht="13.5" hidden="false" customHeight="false" outlineLevel="0" collapsed="false">
      <c r="B456" s="685" t="str">
        <f aca="false">IF(I456="", "", IF(基本情報入力シート!$L$16="", "", 基本情報入力シート!$L$16))</f>
        <v/>
      </c>
      <c r="O456" s="689"/>
    </row>
    <row r="457" customFormat="false" ht="13.5" hidden="false" customHeight="false" outlineLevel="0" collapsed="false">
      <c r="B457" s="685" t="str">
        <f aca="false">IF(I457="", "", IF(基本情報入力シート!$L$16="", "", 基本情報入力シート!$L$16))</f>
        <v/>
      </c>
      <c r="O457" s="689"/>
    </row>
    <row r="458" customFormat="false" ht="13.5" hidden="false" customHeight="false" outlineLevel="0" collapsed="false">
      <c r="B458" s="685" t="str">
        <f aca="false">IF(I458="", "", IF(基本情報入力シート!$L$16="", "", 基本情報入力シート!$L$16))</f>
        <v/>
      </c>
      <c r="O458" s="689"/>
    </row>
    <row r="459" customFormat="false" ht="13.5" hidden="false" customHeight="false" outlineLevel="0" collapsed="false">
      <c r="B459" s="685" t="str">
        <f aca="false">IF(I459="", "", IF(基本情報入力シート!$L$16="", "", 基本情報入力シート!$L$16))</f>
        <v/>
      </c>
      <c r="O459" s="689"/>
    </row>
    <row r="460" customFormat="false" ht="13.5" hidden="false" customHeight="false" outlineLevel="0" collapsed="false">
      <c r="B460" s="685" t="str">
        <f aca="false">IF(I460="", "", IF(基本情報入力シート!$L$16="", "", 基本情報入力シート!$L$16))</f>
        <v/>
      </c>
      <c r="O460" s="689"/>
    </row>
    <row r="461" customFormat="false" ht="13.5" hidden="false" customHeight="false" outlineLevel="0" collapsed="false">
      <c r="B461" s="685" t="str">
        <f aca="false">IF(I461="", "", IF(基本情報入力シート!$L$16="", "", 基本情報入力シート!$L$16))</f>
        <v/>
      </c>
      <c r="O461" s="689"/>
    </row>
    <row r="462" customFormat="false" ht="13.5" hidden="false" customHeight="false" outlineLevel="0" collapsed="false">
      <c r="B462" s="685" t="str">
        <f aca="false">IF(I462="", "", IF(基本情報入力シート!$L$16="", "", 基本情報入力シート!$L$16))</f>
        <v/>
      </c>
      <c r="O462" s="689"/>
    </row>
    <row r="463" customFormat="false" ht="13.5" hidden="false" customHeight="false" outlineLevel="0" collapsed="false">
      <c r="B463" s="685" t="str">
        <f aca="false">IF(I463="", "", IF(基本情報入力シート!$L$16="", "", 基本情報入力シート!$L$16))</f>
        <v/>
      </c>
      <c r="O463" s="689"/>
    </row>
    <row r="464" customFormat="false" ht="13.5" hidden="false" customHeight="false" outlineLevel="0" collapsed="false">
      <c r="B464" s="685" t="str">
        <f aca="false">IF(I464="", "", IF(基本情報入力シート!$L$16="", "", 基本情報入力シート!$L$16))</f>
        <v/>
      </c>
      <c r="O464" s="689"/>
    </row>
    <row r="465" customFormat="false" ht="13.5" hidden="false" customHeight="false" outlineLevel="0" collapsed="false">
      <c r="B465" s="685" t="str">
        <f aca="false">IF(I465="", "", IF(基本情報入力シート!$L$16="", "", 基本情報入力シート!$L$16))</f>
        <v/>
      </c>
      <c r="O465" s="689"/>
    </row>
    <row r="466" customFormat="false" ht="13.5" hidden="false" customHeight="false" outlineLevel="0" collapsed="false">
      <c r="B466" s="685" t="str">
        <f aca="false">IF(I466="", "", IF(基本情報入力シート!$L$16="", "", 基本情報入力シート!$L$16))</f>
        <v/>
      </c>
      <c r="O466" s="689"/>
    </row>
    <row r="467" customFormat="false" ht="13.5" hidden="false" customHeight="false" outlineLevel="0" collapsed="false">
      <c r="B467" s="685" t="str">
        <f aca="false">IF(I467="", "", IF(基本情報入力シート!$L$16="", "", 基本情報入力シート!$L$16))</f>
        <v/>
      </c>
      <c r="O467" s="689"/>
    </row>
    <row r="468" customFormat="false" ht="13.5" hidden="false" customHeight="false" outlineLevel="0" collapsed="false">
      <c r="B468" s="685" t="str">
        <f aca="false">IF(I468="", "", IF(基本情報入力シート!$L$16="", "", 基本情報入力シート!$L$16))</f>
        <v/>
      </c>
      <c r="O468" s="689"/>
    </row>
    <row r="469" customFormat="false" ht="13.5" hidden="false" customHeight="false" outlineLevel="0" collapsed="false">
      <c r="B469" s="685" t="str">
        <f aca="false">IF(I469="", "", IF(基本情報入力シート!$L$16="", "", 基本情報入力シート!$L$16))</f>
        <v/>
      </c>
      <c r="O469" s="689"/>
    </row>
    <row r="470" customFormat="false" ht="13.5" hidden="false" customHeight="false" outlineLevel="0" collapsed="false">
      <c r="B470" s="685" t="str">
        <f aca="false">IF(I470="", "", IF(基本情報入力シート!$L$16="", "", 基本情報入力シート!$L$16))</f>
        <v/>
      </c>
      <c r="O470" s="689"/>
    </row>
    <row r="471" customFormat="false" ht="13.5" hidden="false" customHeight="false" outlineLevel="0" collapsed="false">
      <c r="B471" s="685" t="str">
        <f aca="false">IF(I471="", "", IF(基本情報入力シート!$L$16="", "", 基本情報入力シート!$L$16))</f>
        <v/>
      </c>
      <c r="O471" s="689"/>
    </row>
    <row r="472" customFormat="false" ht="13.5" hidden="false" customHeight="false" outlineLevel="0" collapsed="false">
      <c r="B472" s="685" t="str">
        <f aca="false">IF(I472="", "", IF(基本情報入力シート!$L$16="", "", 基本情報入力シート!$L$16))</f>
        <v/>
      </c>
      <c r="O472" s="689"/>
    </row>
    <row r="473" customFormat="false" ht="13.5" hidden="false" customHeight="false" outlineLevel="0" collapsed="false">
      <c r="B473" s="685" t="str">
        <f aca="false">IF(I473="", "", IF(基本情報入力シート!$L$16="", "", 基本情報入力シート!$L$16))</f>
        <v/>
      </c>
      <c r="O473" s="689"/>
    </row>
    <row r="474" customFormat="false" ht="13.5" hidden="false" customHeight="false" outlineLevel="0" collapsed="false">
      <c r="B474" s="685" t="str">
        <f aca="false">IF(I474="", "", IF(基本情報入力シート!$L$16="", "", 基本情報入力シート!$L$16))</f>
        <v/>
      </c>
      <c r="O474" s="689"/>
    </row>
    <row r="475" customFormat="false" ht="13.5" hidden="false" customHeight="false" outlineLevel="0" collapsed="false">
      <c r="B475" s="685" t="str">
        <f aca="false">IF(I475="", "", IF(基本情報入力シート!$L$16="", "", 基本情報入力シート!$L$16))</f>
        <v/>
      </c>
      <c r="O475" s="689"/>
    </row>
    <row r="476" customFormat="false" ht="13.5" hidden="false" customHeight="false" outlineLevel="0" collapsed="false">
      <c r="B476" s="685" t="str">
        <f aca="false">IF(I476="", "", IF(基本情報入力シート!$L$16="", "", 基本情報入力シート!$L$16))</f>
        <v/>
      </c>
      <c r="O476" s="689"/>
    </row>
    <row r="477" customFormat="false" ht="13.5" hidden="false" customHeight="false" outlineLevel="0" collapsed="false">
      <c r="B477" s="685" t="str">
        <f aca="false">IF(I477="", "", IF(基本情報入力シート!$L$16="", "", 基本情報入力シート!$L$16))</f>
        <v/>
      </c>
      <c r="O477" s="689"/>
    </row>
    <row r="478" customFormat="false" ht="13.5" hidden="false" customHeight="false" outlineLevel="0" collapsed="false">
      <c r="B478" s="685" t="str">
        <f aca="false">IF(I478="", "", IF(基本情報入力シート!$L$16="", "", 基本情報入力シート!$L$16))</f>
        <v/>
      </c>
      <c r="O478" s="689"/>
    </row>
    <row r="479" customFormat="false" ht="13.5" hidden="false" customHeight="false" outlineLevel="0" collapsed="false">
      <c r="B479" s="685" t="str">
        <f aca="false">IF(I479="", "", IF(基本情報入力シート!$L$16="", "", 基本情報入力シート!$L$16))</f>
        <v/>
      </c>
      <c r="O479" s="689"/>
    </row>
    <row r="480" customFormat="false" ht="13.5" hidden="false" customHeight="false" outlineLevel="0" collapsed="false">
      <c r="B480" s="685" t="str">
        <f aca="false">IF(I480="", "", IF(基本情報入力シート!$L$16="", "", 基本情報入力シート!$L$16))</f>
        <v/>
      </c>
      <c r="O480" s="689"/>
    </row>
    <row r="481" customFormat="false" ht="13.5" hidden="false" customHeight="false" outlineLevel="0" collapsed="false">
      <c r="B481" s="685" t="str">
        <f aca="false">IF(I481="", "", IF(基本情報入力シート!$L$16="", "", 基本情報入力シート!$L$16))</f>
        <v/>
      </c>
      <c r="O481" s="689"/>
    </row>
    <row r="482" customFormat="false" ht="13.5" hidden="false" customHeight="false" outlineLevel="0" collapsed="false">
      <c r="B482" s="685" t="str">
        <f aca="false">IF(I482="", "", IF(基本情報入力シート!$L$16="", "", 基本情報入力シート!$L$16))</f>
        <v/>
      </c>
      <c r="O482" s="689"/>
    </row>
    <row r="483" customFormat="false" ht="13.5" hidden="false" customHeight="false" outlineLevel="0" collapsed="false">
      <c r="B483" s="685" t="str">
        <f aca="false">IF(I483="", "", IF(基本情報入力シート!$L$16="", "", 基本情報入力シート!$L$16))</f>
        <v/>
      </c>
      <c r="O483" s="689"/>
    </row>
    <row r="484" customFormat="false" ht="13.5" hidden="false" customHeight="false" outlineLevel="0" collapsed="false">
      <c r="B484" s="685" t="str">
        <f aca="false">IF(I484="", "", IF(基本情報入力シート!$L$16="", "", 基本情報入力シート!$L$16))</f>
        <v/>
      </c>
      <c r="O484" s="689"/>
    </row>
    <row r="485" customFormat="false" ht="13.5" hidden="false" customHeight="false" outlineLevel="0" collapsed="false">
      <c r="B485" s="685" t="str">
        <f aca="false">IF(I485="", "", IF(基本情報入力シート!$L$16="", "", 基本情報入力シート!$L$16))</f>
        <v/>
      </c>
      <c r="O485" s="689"/>
    </row>
    <row r="486" customFormat="false" ht="13.5" hidden="false" customHeight="false" outlineLevel="0" collapsed="false">
      <c r="B486" s="685" t="str">
        <f aca="false">IF(I486="", "", IF(基本情報入力シート!$L$16="", "", 基本情報入力シート!$L$16))</f>
        <v/>
      </c>
      <c r="O486" s="689"/>
    </row>
    <row r="487" customFormat="false" ht="13.5" hidden="false" customHeight="false" outlineLevel="0" collapsed="false">
      <c r="B487" s="685" t="str">
        <f aca="false">IF(I487="", "", IF(基本情報入力シート!$L$16="", "", 基本情報入力シート!$L$16))</f>
        <v/>
      </c>
      <c r="O487" s="689"/>
    </row>
    <row r="488" customFormat="false" ht="13.5" hidden="false" customHeight="false" outlineLevel="0" collapsed="false">
      <c r="B488" s="685" t="str">
        <f aca="false">IF(I488="", "", IF(基本情報入力シート!$L$16="", "", 基本情報入力シート!$L$16))</f>
        <v/>
      </c>
      <c r="O488" s="689"/>
    </row>
    <row r="489" customFormat="false" ht="13.5" hidden="false" customHeight="false" outlineLevel="0" collapsed="false">
      <c r="B489" s="685" t="str">
        <f aca="false">IF(I489="", "", IF(基本情報入力シート!$L$16="", "", 基本情報入力シート!$L$16))</f>
        <v/>
      </c>
      <c r="O489" s="689"/>
    </row>
    <row r="490" customFormat="false" ht="13.5" hidden="false" customHeight="false" outlineLevel="0" collapsed="false">
      <c r="B490" s="685" t="str">
        <f aca="false">IF(I490="", "", IF(基本情報入力シート!$L$16="", "", 基本情報入力シート!$L$16))</f>
        <v/>
      </c>
      <c r="O490" s="689"/>
    </row>
    <row r="491" customFormat="false" ht="13.5" hidden="false" customHeight="false" outlineLevel="0" collapsed="false">
      <c r="B491" s="685" t="str">
        <f aca="false">IF(I491="", "", IF(基本情報入力シート!$L$16="", "", 基本情報入力シート!$L$16))</f>
        <v/>
      </c>
      <c r="O491" s="689"/>
    </row>
    <row r="492" customFormat="false" ht="13.5" hidden="false" customHeight="false" outlineLevel="0" collapsed="false">
      <c r="B492" s="685" t="str">
        <f aca="false">IF(I492="", "", IF(基本情報入力シート!$L$16="", "", 基本情報入力シート!$L$16))</f>
        <v/>
      </c>
      <c r="O492" s="689"/>
    </row>
    <row r="493" customFormat="false" ht="13.5" hidden="false" customHeight="false" outlineLevel="0" collapsed="false">
      <c r="B493" s="685" t="str">
        <f aca="false">IF(I493="", "", IF(基本情報入力シート!$L$16="", "", 基本情報入力シート!$L$16))</f>
        <v/>
      </c>
      <c r="O493" s="689"/>
    </row>
    <row r="494" customFormat="false" ht="13.5" hidden="false" customHeight="false" outlineLevel="0" collapsed="false">
      <c r="B494" s="685" t="str">
        <f aca="false">IF(I494="", "", IF(基本情報入力シート!$L$16="", "", 基本情報入力シート!$L$16))</f>
        <v/>
      </c>
      <c r="O494" s="689"/>
    </row>
    <row r="495" customFormat="false" ht="13.5" hidden="false" customHeight="false" outlineLevel="0" collapsed="false">
      <c r="B495" s="685" t="str">
        <f aca="false">IF(I495="", "", IF(基本情報入力シート!$L$16="", "", 基本情報入力シート!$L$16))</f>
        <v/>
      </c>
      <c r="O495" s="689"/>
    </row>
    <row r="496" customFormat="false" ht="13.5" hidden="false" customHeight="false" outlineLevel="0" collapsed="false">
      <c r="B496" s="685" t="str">
        <f aca="false">IF(I496="", "", IF(基本情報入力シート!$L$16="", "", 基本情報入力シート!$L$16))</f>
        <v/>
      </c>
      <c r="O496" s="689"/>
    </row>
    <row r="497" customFormat="false" ht="13.5" hidden="false" customHeight="false" outlineLevel="0" collapsed="false">
      <c r="B497" s="685" t="str">
        <f aca="false">IF(I497="", "", IF(基本情報入力シート!$L$16="", "", 基本情報入力シート!$L$16))</f>
        <v/>
      </c>
      <c r="O497" s="689"/>
    </row>
    <row r="498" customFormat="false" ht="13.5" hidden="false" customHeight="false" outlineLevel="0" collapsed="false">
      <c r="B498" s="685" t="str">
        <f aca="false">IF(I498="", "", IF(基本情報入力シート!$L$16="", "", 基本情報入力シート!$L$16))</f>
        <v/>
      </c>
      <c r="O498" s="689"/>
    </row>
    <row r="499" customFormat="false" ht="13.5" hidden="false" customHeight="false" outlineLevel="0" collapsed="false">
      <c r="B499" s="685" t="str">
        <f aca="false">IF(I499="", "", IF(基本情報入力シート!$L$16="", "", 基本情報入力シート!$L$16))</f>
        <v/>
      </c>
      <c r="O499" s="689"/>
    </row>
    <row r="500" customFormat="false" ht="13.5" hidden="false" customHeight="false" outlineLevel="0" collapsed="false">
      <c r="B500" s="685" t="str">
        <f aca="false">IF(I500="", "", IF(基本情報入力シート!$L$16="", "", 基本情報入力シート!$L$16))</f>
        <v/>
      </c>
      <c r="O500" s="689"/>
    </row>
    <row r="501" customFormat="false" ht="13.5" hidden="false" customHeight="false" outlineLevel="0" collapsed="false">
      <c r="B501" s="685" t="str">
        <f aca="false">IF(I501="", "", IF(基本情報入力シート!$L$16="", "", 基本情報入力シート!$L$16))</f>
        <v/>
      </c>
      <c r="O501" s="689"/>
    </row>
    <row r="502" customFormat="false" ht="13.5" hidden="false" customHeight="false" outlineLevel="0" collapsed="false">
      <c r="B502" s="685" t="str">
        <f aca="false">IF(I502="", "", IF(基本情報入力シート!$L$16="", "", 基本情報入力シート!$L$16))</f>
        <v/>
      </c>
      <c r="O502" s="689"/>
    </row>
    <row r="503" customFormat="false" ht="13.5" hidden="false" customHeight="false" outlineLevel="0" collapsed="false">
      <c r="B503" s="685" t="str">
        <f aca="false">IF(I503="", "", IF(基本情報入力シート!$L$16="", "", 基本情報入力シート!$L$16))</f>
        <v/>
      </c>
      <c r="O503" s="689"/>
    </row>
    <row r="504" customFormat="false" ht="13.5" hidden="false" customHeight="false" outlineLevel="0" collapsed="false">
      <c r="B504" s="685" t="str">
        <f aca="false">IF(I504="", "", IF(基本情報入力シート!$L$16="", "", 基本情報入力シート!$L$16))</f>
        <v/>
      </c>
      <c r="O504" s="689"/>
    </row>
    <row r="505" customFormat="false" ht="13.5" hidden="false" customHeight="false" outlineLevel="0" collapsed="false">
      <c r="B505" s="685" t="str">
        <f aca="false">IF(I505="", "", IF(基本情報入力シート!$L$16="", "", 基本情報入力シート!$L$16))</f>
        <v/>
      </c>
      <c r="O505" s="689"/>
    </row>
    <row r="506" customFormat="false" ht="13.5" hidden="false" customHeight="false" outlineLevel="0" collapsed="false">
      <c r="B506" s="685" t="str">
        <f aca="false">IF(I506="", "", IF(基本情報入力シート!$L$16="", "", 基本情報入力シート!$L$16))</f>
        <v/>
      </c>
      <c r="O506" s="689"/>
    </row>
    <row r="507" customFormat="false" ht="13.5" hidden="false" customHeight="false" outlineLevel="0" collapsed="false">
      <c r="B507" s="685" t="str">
        <f aca="false">IF(I507="", "", IF(基本情報入力シート!$L$16="", "", 基本情報入力シート!$L$16))</f>
        <v/>
      </c>
      <c r="O507" s="689"/>
    </row>
    <row r="508" customFormat="false" ht="13.5" hidden="false" customHeight="false" outlineLevel="0" collapsed="false">
      <c r="B508" s="685" t="str">
        <f aca="false">IF(I508="", "", IF(基本情報入力シート!$L$16="", "", 基本情報入力シート!$L$16))</f>
        <v/>
      </c>
    </row>
    <row r="509" customFormat="false" ht="13.5" hidden="false" customHeight="false" outlineLevel="0" collapsed="false">
      <c r="B509" s="685" t="str">
        <f aca="false">IF(I509="", "", IF(基本情報入力シート!$L$16="", "", 基本情報入力シート!$L$16))</f>
        <v/>
      </c>
    </row>
    <row r="510" customFormat="false" ht="13.5" hidden="false" customHeight="false" outlineLevel="0" collapsed="false">
      <c r="B510" s="685" t="str">
        <f aca="false">IF(I510="", "", IF(基本情報入力シート!$L$16="", "", 基本情報入力シート!$L$16))</f>
        <v/>
      </c>
    </row>
    <row r="511" customFormat="false" ht="13.5" hidden="false" customHeight="false" outlineLevel="0" collapsed="false">
      <c r="B511" s="685" t="str">
        <f aca="false">IF(I511="", "", IF(基本情報入力シート!$L$16="", "", 基本情報入力シート!$L$16))</f>
        <v/>
      </c>
    </row>
    <row r="512" customFormat="false" ht="13.5" hidden="false" customHeight="false" outlineLevel="0" collapsed="false">
      <c r="B512" s="685" t="str">
        <f aca="false">IF(I512="", "", IF(基本情報入力シート!$L$16="", "", 基本情報入力シート!$L$16))</f>
        <v/>
      </c>
    </row>
    <row r="513" customFormat="false" ht="13.5" hidden="false" customHeight="false" outlineLevel="0" collapsed="false">
      <c r="B513" s="685" t="str">
        <f aca="false">IF(I513="", "", IF(基本情報入力シート!$L$16="", "", 基本情報入力シート!$L$16))</f>
        <v/>
      </c>
    </row>
  </sheetData>
  <mergeCells count="14">
    <mergeCell ref="B3:B4"/>
    <mergeCell ref="D3:H4"/>
    <mergeCell ref="I3:I4"/>
    <mergeCell ref="J3:K3"/>
    <mergeCell ref="L3:L4"/>
    <mergeCell ref="M3:M4"/>
    <mergeCell ref="N3:N4"/>
    <mergeCell ref="O3:O4"/>
    <mergeCell ref="P3:P4"/>
    <mergeCell ref="Q3:Q4"/>
    <mergeCell ref="R3:AC4"/>
    <mergeCell ref="AD3:AD4"/>
    <mergeCell ref="AE3:AF3"/>
    <mergeCell ref="AI3:AJ3"/>
  </mergeCells>
  <conditionalFormatting sqref="AD3:AE3 AG3 AI3:AL3 B3:R4 AF4:AL4">
    <cfRule type="expression" priority="2" aboveAverage="0" equalAverage="0" bottom="0" percent="0" rank="0" text="" dxfId="78">
      <formula>$AN$3="補助金様式を都道府県に提出"</formula>
    </cfRule>
  </conditionalFormatting>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0000"/>
    <pageSetUpPr fitToPage="false"/>
  </sheetPr>
  <dimension ref="A2:AL50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8359375" defaultRowHeight="13.5" zeroHeight="false" outlineLevelRow="0" outlineLevelCol="0"/>
  <cols>
    <col collapsed="false" customWidth="true" hidden="false" outlineLevel="0" max="1" min="1" style="0" width="15.63"/>
    <col collapsed="false" customWidth="true" hidden="false" outlineLevel="0" max="3" min="2" style="0" width="17.87"/>
    <col collapsed="false" customWidth="true" hidden="false" outlineLevel="0" max="4" min="4" style="0" width="15.76"/>
    <col collapsed="false" customWidth="true" hidden="false" outlineLevel="0" max="5" min="5" style="0" width="1.75"/>
    <col collapsed="false" customWidth="true" hidden="true" outlineLevel="0" max="8" min="6" style="0" width="8.76"/>
    <col collapsed="false" customWidth="true" hidden="false" outlineLevel="0" max="9" min="9" style="0" width="8.5"/>
    <col collapsed="false" customWidth="true" hidden="false" outlineLevel="0" max="10" min="10" style="0" width="7.76"/>
    <col collapsed="false" customWidth="true" hidden="false" outlineLevel="0" max="11" min="11" style="0" width="11.63"/>
    <col collapsed="false" customWidth="true" hidden="false" outlineLevel="0" max="12" min="12" style="0" width="24.25"/>
    <col collapsed="false" customWidth="true" hidden="false" outlineLevel="0" max="13" min="13" style="0" width="25.63"/>
    <col collapsed="false" customWidth="true" hidden="false" outlineLevel="0" max="14" min="14" style="662" width="30.5"/>
    <col collapsed="false" customWidth="true" hidden="false" outlineLevel="0" max="15" min="15" style="690" width="8.88"/>
    <col collapsed="false" customWidth="true" hidden="false" outlineLevel="0" max="16" min="16" style="0" width="23.37"/>
    <col collapsed="false" customWidth="true" hidden="false" outlineLevel="0" max="17" min="17" style="661" width="10"/>
    <col collapsed="false" customWidth="true" hidden="false" outlineLevel="0" max="18" min="18" style="0" width="5.26"/>
    <col collapsed="false" customWidth="true" hidden="false" outlineLevel="0" max="19" min="19" style="0" width="4.87"/>
    <col collapsed="false" customWidth="true" hidden="false" outlineLevel="0" max="20" min="20" style="0" width="4.13"/>
    <col collapsed="false" customWidth="true" hidden="false" outlineLevel="0" max="21" min="21" style="0" width="3.25"/>
    <col collapsed="false" customWidth="true" hidden="false" outlineLevel="0" max="23" min="23" style="0" width="3.25"/>
    <col collapsed="false" customWidth="true" hidden="false" outlineLevel="0" max="24" min="24" style="0" width="4.37"/>
    <col collapsed="false" customWidth="true" hidden="false" outlineLevel="0" max="25" min="25" style="0" width="3.25"/>
    <col collapsed="false" customWidth="true" hidden="false" outlineLevel="0" max="26" min="26" style="0" width="3.87"/>
    <col collapsed="false" customWidth="true" hidden="false" outlineLevel="0" max="27" min="27" style="0" width="2.87"/>
    <col collapsed="false" customWidth="true" hidden="false" outlineLevel="0" max="28" min="28" style="0" width="4.37"/>
    <col collapsed="false" customWidth="true" hidden="false" outlineLevel="0" max="29" min="29" style="0" width="9.13"/>
    <col collapsed="false" customWidth="true" hidden="false" outlineLevel="0" max="30" min="30" style="662" width="10.76"/>
    <col collapsed="false" customWidth="true" hidden="false" outlineLevel="0" max="31" min="31" style="662" width="11.87"/>
    <col collapsed="false" customWidth="true" hidden="false" outlineLevel="0" max="32" min="32" style="659" width="11.5"/>
    <col collapsed="false" customWidth="true" hidden="false" outlineLevel="0" max="33" min="33" style="659" width="27.5"/>
    <col collapsed="false" customWidth="true" hidden="false" outlineLevel="0" max="34" min="34" style="659" width="30.25"/>
    <col collapsed="false" customWidth="true" hidden="false" outlineLevel="0" max="35" min="35" style="0" width="17.26"/>
    <col collapsed="false" customWidth="true" hidden="false" outlineLevel="0" max="36" min="36" style="0" width="27.5"/>
    <col collapsed="false" customWidth="true" hidden="false" outlineLevel="0" max="38" min="37" style="0" width="22.25"/>
  </cols>
  <sheetData>
    <row r="2" customFormat="false" ht="14.25" hidden="false" customHeight="false" outlineLevel="0" collapsed="false">
      <c r="B2" s="578" t="s">
        <v>403</v>
      </c>
    </row>
    <row r="3" customFormat="false" ht="24" hidden="false" customHeight="true" outlineLevel="0" collapsed="false">
      <c r="B3" s="664" t="s">
        <v>11</v>
      </c>
      <c r="C3" s="665"/>
      <c r="D3" s="666" t="s">
        <v>222</v>
      </c>
      <c r="E3" s="666"/>
      <c r="F3" s="666"/>
      <c r="G3" s="666"/>
      <c r="H3" s="666"/>
      <c r="I3" s="666" t="s">
        <v>40</v>
      </c>
      <c r="J3" s="667" t="s">
        <v>41</v>
      </c>
      <c r="K3" s="667"/>
      <c r="L3" s="668" t="s">
        <v>42</v>
      </c>
      <c r="M3" s="669" t="s">
        <v>43</v>
      </c>
      <c r="N3" s="677" t="s">
        <v>223</v>
      </c>
      <c r="O3" s="691" t="s">
        <v>224</v>
      </c>
      <c r="P3" s="672" t="s">
        <v>225</v>
      </c>
      <c r="Q3" s="673" t="s">
        <v>396</v>
      </c>
      <c r="R3" s="674" t="s">
        <v>397</v>
      </c>
      <c r="S3" s="674"/>
      <c r="T3" s="674"/>
      <c r="U3" s="674"/>
      <c r="V3" s="674"/>
      <c r="W3" s="674"/>
      <c r="X3" s="674"/>
      <c r="Y3" s="674"/>
      <c r="Z3" s="674"/>
      <c r="AA3" s="674"/>
      <c r="AB3" s="674"/>
      <c r="AC3" s="674"/>
      <c r="AD3" s="675" t="s">
        <v>228</v>
      </c>
      <c r="AE3" s="667" t="s">
        <v>398</v>
      </c>
      <c r="AF3" s="667"/>
      <c r="AG3" s="664" t="s">
        <v>230</v>
      </c>
      <c r="AH3" s="692" t="s">
        <v>231</v>
      </c>
      <c r="AI3" s="664" t="s">
        <v>232</v>
      </c>
      <c r="AJ3" s="664"/>
      <c r="AK3" s="693" t="s">
        <v>233</v>
      </c>
      <c r="AL3" s="664" t="s">
        <v>234</v>
      </c>
    </row>
    <row r="4" customFormat="false" ht="84" hidden="false" customHeight="false" outlineLevel="0" collapsed="false">
      <c r="B4" s="664"/>
      <c r="C4" s="679" t="s">
        <v>399</v>
      </c>
      <c r="D4" s="666"/>
      <c r="E4" s="666"/>
      <c r="F4" s="666"/>
      <c r="G4" s="666"/>
      <c r="H4" s="666"/>
      <c r="I4" s="666"/>
      <c r="J4" s="666" t="s">
        <v>236</v>
      </c>
      <c r="K4" s="666" t="s">
        <v>237</v>
      </c>
      <c r="L4" s="668"/>
      <c r="M4" s="669"/>
      <c r="N4" s="677"/>
      <c r="O4" s="691"/>
      <c r="P4" s="672"/>
      <c r="Q4" s="673"/>
      <c r="R4" s="674"/>
      <c r="S4" s="674"/>
      <c r="T4" s="674"/>
      <c r="U4" s="674"/>
      <c r="V4" s="674"/>
      <c r="W4" s="674"/>
      <c r="X4" s="674"/>
      <c r="Y4" s="674"/>
      <c r="Z4" s="674"/>
      <c r="AA4" s="674"/>
      <c r="AB4" s="674"/>
      <c r="AC4" s="674"/>
      <c r="AD4" s="675"/>
      <c r="AE4" s="680" t="s">
        <v>238</v>
      </c>
      <c r="AF4" s="679" t="s">
        <v>239</v>
      </c>
      <c r="AG4" s="694" t="s">
        <v>240</v>
      </c>
      <c r="AH4" s="695" t="s">
        <v>400</v>
      </c>
      <c r="AI4" s="695" t="s">
        <v>401</v>
      </c>
      <c r="AJ4" s="696" t="s">
        <v>243</v>
      </c>
      <c r="AK4" s="696" t="s">
        <v>244</v>
      </c>
      <c r="AL4" s="695" t="s">
        <v>245</v>
      </c>
    </row>
    <row r="5" customFormat="false" ht="13.5" hidden="false" customHeight="false" outlineLevel="0" collapsed="false">
      <c r="A5" s="0" t="s">
        <v>402</v>
      </c>
      <c r="B5" s="685" t="str">
        <f aca="false">IF(I5="", "", IF(基本情報入力シート!$L$16="", "", 基本情報入力シート!$L$16))</f>
        <v/>
      </c>
      <c r="C5" s="686" t="str">
        <f aca="false" t="array" ref="C5:C5">IFERROR(IF( ISBLANK(_xlfn._xlws.filter('別紙様式2-3（個票（６月以降））'!A:AL, '別紙様式2-3（個票（６月以降））'!G:G="長野県")),"",_xlfn._xlws.filter('別紙様式2-3（個票（６月以降））'!A:AL, '別紙様式2-3（個票（６月以降））'!G:G="長野県")), "該当するデータがありません")</f>
        <v>該当するデータがありません</v>
      </c>
      <c r="D5" s="358"/>
      <c r="E5" s="687"/>
      <c r="F5" s="687"/>
      <c r="G5" s="687"/>
      <c r="H5" s="687"/>
    </row>
    <row r="6" customFormat="false" ht="13.5" hidden="false" customHeight="false" outlineLevel="0" collapsed="false">
      <c r="B6" s="685" t="str">
        <f aca="false">IF(I6="", "", IF(基本情報入力シート!$L$16="", "", 基本情報入力シート!$L$16))</f>
        <v/>
      </c>
      <c r="D6" s="358"/>
    </row>
    <row r="7" customFormat="false" ht="13.5" hidden="false" customHeight="false" outlineLevel="0" collapsed="false">
      <c r="B7" s="685" t="str">
        <f aca="false">IF(I7="", "", IF(基本情報入力シート!$L$16="", "", 基本情報入力シート!$L$16))</f>
        <v/>
      </c>
      <c r="D7" s="358"/>
    </row>
    <row r="8" customFormat="false" ht="13.5" hidden="false" customHeight="false" outlineLevel="0" collapsed="false">
      <c r="B8" s="685" t="str">
        <f aca="false">IF(I8="", "", IF(基本情報入力シート!$L$16="", "", 基本情報入力シート!$L$16))</f>
        <v/>
      </c>
      <c r="D8" s="358"/>
    </row>
    <row r="9" customFormat="false" ht="13.5" hidden="false" customHeight="false" outlineLevel="0" collapsed="false">
      <c r="B9" s="685" t="str">
        <f aca="false">IF(I9="", "", IF(基本情報入力シート!$L$16="", "", 基本情報入力シート!$L$16))</f>
        <v/>
      </c>
      <c r="D9" s="358"/>
    </row>
    <row r="10" customFormat="false" ht="13.5" hidden="false" customHeight="false" outlineLevel="0" collapsed="false">
      <c r="B10" s="685" t="str">
        <f aca="false">IF(I10="", "", IF(基本情報入力シート!$L$16="", "", 基本情報入力シート!$L$16))</f>
        <v/>
      </c>
      <c r="D10" s="358"/>
    </row>
    <row r="11" customFormat="false" ht="13.5" hidden="false" customHeight="false" outlineLevel="0" collapsed="false">
      <c r="B11" s="685" t="str">
        <f aca="false">IF(I11="", "", IF(基本情報入力シート!$L$16="", "", 基本情報入力シート!$L$16))</f>
        <v/>
      </c>
      <c r="D11" s="358"/>
    </row>
    <row r="12" customFormat="false" ht="13.5" hidden="false" customHeight="false" outlineLevel="0" collapsed="false">
      <c r="B12" s="685" t="str">
        <f aca="false">IF(I12="", "", IF(基本情報入力シート!$L$16="", "", 基本情報入力シート!$L$16))</f>
        <v/>
      </c>
      <c r="D12" s="358"/>
    </row>
    <row r="13" customFormat="false" ht="13.5" hidden="false" customHeight="false" outlineLevel="0" collapsed="false">
      <c r="B13" s="685" t="str">
        <f aca="false">IF(I13="", "", IF(基本情報入力シート!$L$16="", "", 基本情報入力シート!$L$16))</f>
        <v/>
      </c>
      <c r="D13" s="358"/>
    </row>
    <row r="14" customFormat="false" ht="13.5" hidden="false" customHeight="false" outlineLevel="0" collapsed="false">
      <c r="B14" s="685" t="str">
        <f aca="false">IF(I14="", "", IF(基本情報入力シート!$L$16="", "", 基本情報入力シート!$L$16))</f>
        <v/>
      </c>
      <c r="D14" s="358"/>
    </row>
    <row r="15" customFormat="false" ht="13.5" hidden="false" customHeight="false" outlineLevel="0" collapsed="false">
      <c r="B15" s="685" t="str">
        <f aca="false">IF(I15="", "", IF(基本情報入力シート!$L$16="", "", 基本情報入力シート!$L$16))</f>
        <v/>
      </c>
      <c r="D15" s="358"/>
    </row>
    <row r="16" customFormat="false" ht="13.5" hidden="false" customHeight="false" outlineLevel="0" collapsed="false">
      <c r="B16" s="685" t="str">
        <f aca="false">IF(I16="", "", IF(基本情報入力シート!$L$16="", "", 基本情報入力シート!$L$16))</f>
        <v/>
      </c>
      <c r="D16" s="358"/>
    </row>
    <row r="17" customFormat="false" ht="13.5" hidden="false" customHeight="false" outlineLevel="0" collapsed="false">
      <c r="B17" s="685" t="str">
        <f aca="false">IF(I17="", "", IF(基本情報入力シート!$L$16="", "", 基本情報入力シート!$L$16))</f>
        <v/>
      </c>
      <c r="D17" s="358"/>
    </row>
    <row r="18" customFormat="false" ht="13.5" hidden="false" customHeight="false" outlineLevel="0" collapsed="false">
      <c r="B18" s="685" t="str">
        <f aca="false">IF(I18="", "", IF(基本情報入力シート!$L$16="", "", 基本情報入力シート!$L$16))</f>
        <v/>
      </c>
      <c r="D18" s="358"/>
    </row>
    <row r="19" customFormat="false" ht="13.5" hidden="false" customHeight="false" outlineLevel="0" collapsed="false">
      <c r="B19" s="685" t="str">
        <f aca="false">IF(I19="", "", IF(基本情報入力シート!$L$16="", "", 基本情報入力シート!$L$16))</f>
        <v/>
      </c>
      <c r="D19" s="358"/>
    </row>
    <row r="20" customFormat="false" ht="13.5" hidden="false" customHeight="false" outlineLevel="0" collapsed="false">
      <c r="B20" s="685" t="str">
        <f aca="false">IF(I20="", "", IF(基本情報入力シート!$L$16="", "", 基本情報入力シート!$L$16))</f>
        <v/>
      </c>
      <c r="D20" s="358"/>
    </row>
    <row r="21" customFormat="false" ht="13.5" hidden="false" customHeight="false" outlineLevel="0" collapsed="false">
      <c r="B21" s="685" t="str">
        <f aca="false">IF(I21="", "", IF(基本情報入力シート!$L$16="", "", 基本情報入力シート!$L$16))</f>
        <v/>
      </c>
      <c r="D21" s="358"/>
    </row>
    <row r="22" customFormat="false" ht="13.5" hidden="false" customHeight="false" outlineLevel="0" collapsed="false">
      <c r="B22" s="685" t="str">
        <f aca="false">IF(I22="", "", IF(基本情報入力シート!$L$16="", "", 基本情報入力シート!$L$16))</f>
        <v/>
      </c>
      <c r="D22" s="358"/>
    </row>
    <row r="23" customFormat="false" ht="13.5" hidden="false" customHeight="false" outlineLevel="0" collapsed="false">
      <c r="B23" s="685" t="str">
        <f aca="false">IF(I23="", "", IF(基本情報入力シート!$L$16="", "", 基本情報入力シート!$L$16))</f>
        <v/>
      </c>
      <c r="D23" s="358"/>
    </row>
    <row r="24" customFormat="false" ht="13.5" hidden="false" customHeight="false" outlineLevel="0" collapsed="false">
      <c r="B24" s="685" t="str">
        <f aca="false">IF(I24="", "", IF(基本情報入力シート!$L$16="", "", 基本情報入力シート!$L$16))</f>
        <v/>
      </c>
      <c r="D24" s="358"/>
    </row>
    <row r="25" customFormat="false" ht="13.5" hidden="false" customHeight="false" outlineLevel="0" collapsed="false">
      <c r="B25" s="685" t="str">
        <f aca="false">IF(I25="", "", IF(基本情報入力シート!$L$16="", "", 基本情報入力シート!$L$16))</f>
        <v/>
      </c>
      <c r="D25" s="358"/>
    </row>
    <row r="26" customFormat="false" ht="13.5" hidden="false" customHeight="false" outlineLevel="0" collapsed="false">
      <c r="B26" s="685" t="str">
        <f aca="false">IF(I26="", "", IF(基本情報入力シート!$L$16="", "", 基本情報入力シート!$L$16))</f>
        <v/>
      </c>
      <c r="D26" s="358"/>
    </row>
    <row r="27" customFormat="false" ht="13.5" hidden="false" customHeight="false" outlineLevel="0" collapsed="false">
      <c r="B27" s="685" t="str">
        <f aca="false">IF(I27="", "", IF(基本情報入力シート!$L$16="", "", 基本情報入力シート!$L$16))</f>
        <v/>
      </c>
      <c r="D27" s="358"/>
    </row>
    <row r="28" customFormat="false" ht="13.5" hidden="false" customHeight="false" outlineLevel="0" collapsed="false">
      <c r="B28" s="685" t="str">
        <f aca="false">IF(I28="", "", IF(基本情報入力シート!$L$16="", "", 基本情報入力シート!$L$16))</f>
        <v/>
      </c>
      <c r="D28" s="358"/>
    </row>
    <row r="29" customFormat="false" ht="13.5" hidden="false" customHeight="false" outlineLevel="0" collapsed="false">
      <c r="B29" s="685" t="str">
        <f aca="false">IF(I29="", "", IF(基本情報入力シート!$L$16="", "", 基本情報入力シート!$L$16))</f>
        <v/>
      </c>
      <c r="D29" s="358"/>
    </row>
    <row r="30" customFormat="false" ht="13.5" hidden="false" customHeight="false" outlineLevel="0" collapsed="false">
      <c r="B30" s="685" t="str">
        <f aca="false">IF(I30="", "", IF(基本情報入力シート!$L$16="", "", 基本情報入力シート!$L$16))</f>
        <v/>
      </c>
      <c r="D30" s="358"/>
    </row>
    <row r="31" customFormat="false" ht="13.5" hidden="false" customHeight="false" outlineLevel="0" collapsed="false">
      <c r="B31" s="685" t="str">
        <f aca="false">IF(I31="", "", IF(基本情報入力シート!$L$16="", "", 基本情報入力シート!$L$16))</f>
        <v/>
      </c>
      <c r="D31" s="358"/>
    </row>
    <row r="32" customFormat="false" ht="13.5" hidden="false" customHeight="false" outlineLevel="0" collapsed="false">
      <c r="B32" s="685" t="str">
        <f aca="false">IF(I32="", "", IF(基本情報入力シート!$L$16="", "", 基本情報入力シート!$L$16))</f>
        <v/>
      </c>
      <c r="D32" s="358"/>
    </row>
    <row r="33" customFormat="false" ht="13.5" hidden="false" customHeight="false" outlineLevel="0" collapsed="false">
      <c r="B33" s="685" t="str">
        <f aca="false">IF(I33="", "", IF(基本情報入力シート!$L$16="", "", 基本情報入力シート!$L$16))</f>
        <v/>
      </c>
      <c r="D33" s="358"/>
    </row>
    <row r="34" customFormat="false" ht="13.5" hidden="false" customHeight="false" outlineLevel="0" collapsed="false">
      <c r="B34" s="685" t="str">
        <f aca="false">IF(I34="", "", IF(基本情報入力シート!$L$16="", "", 基本情報入力シート!$L$16))</f>
        <v/>
      </c>
      <c r="D34" s="358"/>
    </row>
    <row r="35" customFormat="false" ht="13.5" hidden="false" customHeight="false" outlineLevel="0" collapsed="false">
      <c r="B35" s="685" t="str">
        <f aca="false">IF(I35="", "", IF(基本情報入力シート!$L$16="", "", 基本情報入力シート!$L$16))</f>
        <v/>
      </c>
      <c r="D35" s="358"/>
    </row>
    <row r="36" customFormat="false" ht="13.5" hidden="false" customHeight="false" outlineLevel="0" collapsed="false">
      <c r="B36" s="685" t="str">
        <f aca="false">IF(I36="", "", IF(基本情報入力シート!$L$16="", "", 基本情報入力シート!$L$16))</f>
        <v/>
      </c>
      <c r="D36" s="358"/>
    </row>
    <row r="37" customFormat="false" ht="13.5" hidden="false" customHeight="false" outlineLevel="0" collapsed="false">
      <c r="B37" s="685" t="str">
        <f aca="false">IF(I37="", "", IF(基本情報入力シート!$L$16="", "", 基本情報入力シート!$L$16))</f>
        <v/>
      </c>
      <c r="D37" s="358"/>
    </row>
    <row r="38" customFormat="false" ht="13.5" hidden="false" customHeight="false" outlineLevel="0" collapsed="false">
      <c r="B38" s="685" t="str">
        <f aca="false">IF(I38="", "", IF(基本情報入力シート!$L$16="", "", 基本情報入力シート!$L$16))</f>
        <v/>
      </c>
      <c r="D38" s="358"/>
    </row>
    <row r="39" customFormat="false" ht="13.5" hidden="false" customHeight="false" outlineLevel="0" collapsed="false">
      <c r="B39" s="685" t="str">
        <f aca="false">IF(I39="", "", IF(基本情報入力シート!$L$16="", "", 基本情報入力シート!$L$16))</f>
        <v/>
      </c>
      <c r="D39" s="358"/>
    </row>
    <row r="40" customFormat="false" ht="13.5" hidden="false" customHeight="false" outlineLevel="0" collapsed="false">
      <c r="B40" s="685" t="str">
        <f aca="false">IF(I40="", "", IF(基本情報入力シート!$L$16="", "", 基本情報入力シート!$L$16))</f>
        <v/>
      </c>
      <c r="D40" s="358"/>
    </row>
    <row r="41" customFormat="false" ht="13.5" hidden="false" customHeight="false" outlineLevel="0" collapsed="false">
      <c r="B41" s="685" t="str">
        <f aca="false">IF(I41="", "", IF(基本情報入力シート!$L$16="", "", 基本情報入力シート!$L$16))</f>
        <v/>
      </c>
      <c r="D41" s="358"/>
    </row>
    <row r="42" customFormat="false" ht="13.5" hidden="false" customHeight="false" outlineLevel="0" collapsed="false">
      <c r="B42" s="685" t="str">
        <f aca="false">IF(I42="", "", IF(基本情報入力シート!$L$16="", "", 基本情報入力シート!$L$16))</f>
        <v/>
      </c>
      <c r="D42" s="358"/>
    </row>
    <row r="43" customFormat="false" ht="13.5" hidden="false" customHeight="false" outlineLevel="0" collapsed="false">
      <c r="B43" s="685" t="str">
        <f aca="false">IF(I43="", "", IF(基本情報入力シート!$L$16="", "", 基本情報入力シート!$L$16))</f>
        <v/>
      </c>
      <c r="D43" s="358"/>
    </row>
    <row r="44" customFormat="false" ht="13.5" hidden="false" customHeight="false" outlineLevel="0" collapsed="false">
      <c r="B44" s="685" t="str">
        <f aca="false">IF(I44="", "", IF(基本情報入力シート!$L$16="", "", 基本情報入力シート!$L$16))</f>
        <v/>
      </c>
      <c r="D44" s="358"/>
    </row>
    <row r="45" customFormat="false" ht="13.5" hidden="false" customHeight="false" outlineLevel="0" collapsed="false">
      <c r="B45" s="685" t="str">
        <f aca="false">IF(I45="", "", IF(基本情報入力シート!$L$16="", "", 基本情報入力シート!$L$16))</f>
        <v/>
      </c>
      <c r="D45" s="358"/>
    </row>
    <row r="46" customFormat="false" ht="13.5" hidden="false" customHeight="false" outlineLevel="0" collapsed="false">
      <c r="B46" s="685" t="str">
        <f aca="false">IF(I46="", "", IF(基本情報入力シート!$L$16="", "", 基本情報入力シート!$L$16))</f>
        <v/>
      </c>
      <c r="D46" s="358"/>
    </row>
    <row r="47" customFormat="false" ht="13.5" hidden="false" customHeight="false" outlineLevel="0" collapsed="false">
      <c r="B47" s="685" t="str">
        <f aca="false">IF(I47="", "", IF(基本情報入力シート!$L$16="", "", 基本情報入力シート!$L$16))</f>
        <v/>
      </c>
      <c r="D47" s="358"/>
    </row>
    <row r="48" customFormat="false" ht="13.5" hidden="false" customHeight="false" outlineLevel="0" collapsed="false">
      <c r="B48" s="685" t="str">
        <f aca="false">IF(I48="", "", IF(基本情報入力シート!$L$16="", "", 基本情報入力シート!$L$16))</f>
        <v/>
      </c>
      <c r="D48" s="358"/>
    </row>
    <row r="49" customFormat="false" ht="13.5" hidden="false" customHeight="false" outlineLevel="0" collapsed="false">
      <c r="B49" s="685" t="str">
        <f aca="false">IF(I49="", "", IF(基本情報入力シート!$L$16="", "", 基本情報入力シート!$L$16))</f>
        <v/>
      </c>
      <c r="D49" s="358"/>
    </row>
    <row r="50" customFormat="false" ht="13.5" hidden="false" customHeight="false" outlineLevel="0" collapsed="false">
      <c r="B50" s="685" t="str">
        <f aca="false">IF(I50="", "", IF(基本情報入力シート!$L$16="", "", 基本情報入力シート!$L$16))</f>
        <v/>
      </c>
      <c r="D50" s="358"/>
    </row>
    <row r="51" customFormat="false" ht="13.5" hidden="false" customHeight="false" outlineLevel="0" collapsed="false">
      <c r="B51" s="685" t="str">
        <f aca="false">IF(I51="", "", IF(基本情報入力シート!$L$16="", "", 基本情報入力シート!$L$16))</f>
        <v/>
      </c>
      <c r="D51" s="358"/>
    </row>
    <row r="52" customFormat="false" ht="13.5" hidden="false" customHeight="false" outlineLevel="0" collapsed="false">
      <c r="B52" s="685" t="str">
        <f aca="false">IF(I52="", "", IF(基本情報入力シート!$L$16="", "", 基本情報入力シート!$L$16))</f>
        <v/>
      </c>
      <c r="D52" s="358"/>
    </row>
    <row r="53" customFormat="false" ht="13.5" hidden="false" customHeight="false" outlineLevel="0" collapsed="false">
      <c r="B53" s="685" t="str">
        <f aca="false">IF(I53="", "", IF(基本情報入力シート!$L$16="", "", 基本情報入力シート!$L$16))</f>
        <v/>
      </c>
      <c r="D53" s="358"/>
    </row>
    <row r="54" customFormat="false" ht="13.5" hidden="false" customHeight="false" outlineLevel="0" collapsed="false">
      <c r="B54" s="685" t="str">
        <f aca="false">IF(I54="", "", IF(基本情報入力シート!$L$16="", "", 基本情報入力シート!$L$16))</f>
        <v/>
      </c>
      <c r="D54" s="358"/>
    </row>
    <row r="55" customFormat="false" ht="13.5" hidden="false" customHeight="false" outlineLevel="0" collapsed="false">
      <c r="B55" s="685" t="str">
        <f aca="false">IF(I55="", "", IF(基本情報入力シート!$L$16="", "", 基本情報入力シート!$L$16))</f>
        <v/>
      </c>
      <c r="D55" s="358"/>
    </row>
    <row r="56" customFormat="false" ht="13.5" hidden="false" customHeight="false" outlineLevel="0" collapsed="false">
      <c r="B56" s="685" t="str">
        <f aca="false">IF(I56="", "", IF(基本情報入力シート!$L$16="", "", 基本情報入力シート!$L$16))</f>
        <v/>
      </c>
      <c r="D56" s="358"/>
    </row>
    <row r="57" customFormat="false" ht="13.5" hidden="false" customHeight="false" outlineLevel="0" collapsed="false">
      <c r="B57" s="685" t="str">
        <f aca="false">IF(I57="", "", IF(基本情報入力シート!$L$16="", "", 基本情報入力シート!$L$16))</f>
        <v/>
      </c>
      <c r="D57" s="358"/>
    </row>
    <row r="58" customFormat="false" ht="13.5" hidden="false" customHeight="false" outlineLevel="0" collapsed="false">
      <c r="B58" s="685" t="str">
        <f aca="false">IF(I58="", "", IF(基本情報入力シート!$L$16="", "", 基本情報入力シート!$L$16))</f>
        <v/>
      </c>
      <c r="D58" s="358"/>
    </row>
    <row r="59" customFormat="false" ht="13.5" hidden="false" customHeight="false" outlineLevel="0" collapsed="false">
      <c r="B59" s="685" t="str">
        <f aca="false">IF(I59="", "", IF(基本情報入力シート!$L$16="", "", 基本情報入力シート!$L$16))</f>
        <v/>
      </c>
      <c r="D59" s="358"/>
    </row>
    <row r="60" customFormat="false" ht="13.5" hidden="false" customHeight="false" outlineLevel="0" collapsed="false">
      <c r="B60" s="685" t="str">
        <f aca="false">IF(I60="", "", IF(基本情報入力シート!$L$16="", "", 基本情報入力シート!$L$16))</f>
        <v/>
      </c>
      <c r="D60" s="358"/>
    </row>
    <row r="61" customFormat="false" ht="13.5" hidden="false" customHeight="false" outlineLevel="0" collapsed="false">
      <c r="B61" s="685" t="str">
        <f aca="false">IF(I61="", "", IF(基本情報入力シート!$L$16="", "", 基本情報入力シート!$L$16))</f>
        <v/>
      </c>
      <c r="D61" s="358"/>
    </row>
    <row r="62" customFormat="false" ht="13.5" hidden="false" customHeight="false" outlineLevel="0" collapsed="false">
      <c r="B62" s="685" t="str">
        <f aca="false">IF(I62="", "", IF(基本情報入力シート!$L$16="", "", 基本情報入力シート!$L$16))</f>
        <v/>
      </c>
      <c r="D62" s="358"/>
    </row>
    <row r="63" customFormat="false" ht="13.5" hidden="false" customHeight="false" outlineLevel="0" collapsed="false">
      <c r="B63" s="685" t="str">
        <f aca="false">IF(I63="", "", IF(基本情報入力シート!$L$16="", "", 基本情報入力シート!$L$16))</f>
        <v/>
      </c>
      <c r="D63" s="358"/>
    </row>
    <row r="64" customFormat="false" ht="13.5" hidden="false" customHeight="false" outlineLevel="0" collapsed="false">
      <c r="B64" s="685" t="str">
        <f aca="false">IF(I64="", "", IF(基本情報入力シート!$L$16="", "", 基本情報入力シート!$L$16))</f>
        <v/>
      </c>
      <c r="D64" s="358"/>
    </row>
    <row r="65" customFormat="false" ht="13.5" hidden="false" customHeight="false" outlineLevel="0" collapsed="false">
      <c r="B65" s="685" t="str">
        <f aca="false">IF(I65="", "", IF(基本情報入力シート!$L$16="", "", 基本情報入力シート!$L$16))</f>
        <v/>
      </c>
      <c r="D65" s="358"/>
    </row>
    <row r="66" customFormat="false" ht="13.5" hidden="false" customHeight="false" outlineLevel="0" collapsed="false">
      <c r="B66" s="685" t="str">
        <f aca="false">IF(I66="", "", IF(基本情報入力シート!$L$16="", "", 基本情報入力シート!$L$16))</f>
        <v/>
      </c>
      <c r="D66" s="358"/>
    </row>
    <row r="67" customFormat="false" ht="13.5" hidden="false" customHeight="false" outlineLevel="0" collapsed="false">
      <c r="B67" s="685" t="str">
        <f aca="false">IF(I67="", "", IF(基本情報入力シート!$L$16="", "", 基本情報入力シート!$L$16))</f>
        <v/>
      </c>
      <c r="D67" s="358"/>
    </row>
    <row r="68" customFormat="false" ht="13.5" hidden="false" customHeight="false" outlineLevel="0" collapsed="false">
      <c r="B68" s="685" t="str">
        <f aca="false">IF(I68="", "", IF(基本情報入力シート!$L$16="", "", 基本情報入力シート!$L$16))</f>
        <v/>
      </c>
      <c r="D68" s="358"/>
    </row>
    <row r="69" customFormat="false" ht="13.5" hidden="false" customHeight="false" outlineLevel="0" collapsed="false">
      <c r="B69" s="685" t="str">
        <f aca="false">IF(I69="", "", IF(基本情報入力シート!$L$16="", "", 基本情報入力シート!$L$16))</f>
        <v/>
      </c>
      <c r="D69" s="358"/>
    </row>
    <row r="70" customFormat="false" ht="13.5" hidden="false" customHeight="false" outlineLevel="0" collapsed="false">
      <c r="B70" s="685" t="str">
        <f aca="false">IF(I70="", "", IF(基本情報入力シート!$L$16="", "", 基本情報入力シート!$L$16))</f>
        <v/>
      </c>
      <c r="D70" s="358"/>
    </row>
    <row r="71" customFormat="false" ht="13.5" hidden="false" customHeight="false" outlineLevel="0" collapsed="false">
      <c r="B71" s="685" t="str">
        <f aca="false">IF(I71="", "", IF(基本情報入力シート!$L$16="", "", 基本情報入力シート!$L$16))</f>
        <v/>
      </c>
      <c r="D71" s="358"/>
    </row>
    <row r="72" customFormat="false" ht="13.5" hidden="false" customHeight="false" outlineLevel="0" collapsed="false">
      <c r="B72" s="685" t="str">
        <f aca="false">IF(I72="", "", IF(基本情報入力シート!$L$16="", "", 基本情報入力シート!$L$16))</f>
        <v/>
      </c>
      <c r="D72" s="358"/>
    </row>
    <row r="73" customFormat="false" ht="13.5" hidden="false" customHeight="false" outlineLevel="0" collapsed="false">
      <c r="B73" s="685" t="str">
        <f aca="false">IF(I73="", "", IF(基本情報入力シート!$L$16="", "", 基本情報入力シート!$L$16))</f>
        <v/>
      </c>
      <c r="D73" s="358"/>
    </row>
    <row r="74" customFormat="false" ht="13.5" hidden="false" customHeight="false" outlineLevel="0" collapsed="false">
      <c r="B74" s="685" t="str">
        <f aca="false">IF(I74="", "", IF(基本情報入力シート!$L$16="", "", 基本情報入力シート!$L$16))</f>
        <v/>
      </c>
      <c r="D74" s="358"/>
    </row>
    <row r="75" customFormat="false" ht="13.5" hidden="false" customHeight="false" outlineLevel="0" collapsed="false">
      <c r="B75" s="685" t="str">
        <f aca="false">IF(I75="", "", IF(基本情報入力シート!$L$16="", "", 基本情報入力シート!$L$16))</f>
        <v/>
      </c>
      <c r="D75" s="358"/>
    </row>
    <row r="76" customFormat="false" ht="13.5" hidden="false" customHeight="false" outlineLevel="0" collapsed="false">
      <c r="B76" s="685" t="str">
        <f aca="false">IF(I76="", "", IF(基本情報入力シート!$L$16="", "", 基本情報入力シート!$L$16))</f>
        <v/>
      </c>
      <c r="D76" s="358"/>
    </row>
    <row r="77" customFormat="false" ht="13.5" hidden="false" customHeight="false" outlineLevel="0" collapsed="false">
      <c r="B77" s="685" t="str">
        <f aca="false">IF(I77="", "", IF(基本情報入力シート!$L$16="", "", 基本情報入力シート!$L$16))</f>
        <v/>
      </c>
      <c r="D77" s="358"/>
    </row>
    <row r="78" customFormat="false" ht="13.5" hidden="false" customHeight="false" outlineLevel="0" collapsed="false">
      <c r="B78" s="685" t="str">
        <f aca="false">IF(I78="", "", IF(基本情報入力シート!$L$16="", "", 基本情報入力シート!$L$16))</f>
        <v/>
      </c>
      <c r="D78" s="358"/>
    </row>
    <row r="79" customFormat="false" ht="13.5" hidden="false" customHeight="false" outlineLevel="0" collapsed="false">
      <c r="B79" s="685" t="str">
        <f aca="false">IF(I79="", "", IF(基本情報入力シート!$L$16="", "", 基本情報入力シート!$L$16))</f>
        <v/>
      </c>
      <c r="D79" s="358"/>
    </row>
    <row r="80" customFormat="false" ht="13.5" hidden="false" customHeight="false" outlineLevel="0" collapsed="false">
      <c r="B80" s="685" t="str">
        <f aca="false">IF(I80="", "", IF(基本情報入力シート!$L$16="", "", 基本情報入力シート!$L$16))</f>
        <v/>
      </c>
      <c r="D80" s="358"/>
    </row>
    <row r="81" customFormat="false" ht="13.5" hidden="false" customHeight="false" outlineLevel="0" collapsed="false">
      <c r="B81" s="685" t="str">
        <f aca="false">IF(I81="", "", IF(基本情報入力シート!$L$16="", "", 基本情報入力シート!$L$16))</f>
        <v/>
      </c>
      <c r="D81" s="358"/>
    </row>
    <row r="82" customFormat="false" ht="13.5" hidden="false" customHeight="false" outlineLevel="0" collapsed="false">
      <c r="B82" s="685" t="str">
        <f aca="false">IF(I82="", "", IF(基本情報入力シート!$L$16="", "", 基本情報入力シート!$L$16))</f>
        <v/>
      </c>
      <c r="D82" s="358"/>
    </row>
    <row r="83" customFormat="false" ht="13.5" hidden="false" customHeight="false" outlineLevel="0" collapsed="false">
      <c r="B83" s="685" t="str">
        <f aca="false">IF(I83="", "", IF(基本情報入力シート!$L$16="", "", 基本情報入力シート!$L$16))</f>
        <v/>
      </c>
      <c r="D83" s="358"/>
    </row>
    <row r="84" customFormat="false" ht="13.5" hidden="false" customHeight="false" outlineLevel="0" collapsed="false">
      <c r="B84" s="685" t="str">
        <f aca="false">IF(I84="", "", IF(基本情報入力シート!$L$16="", "", 基本情報入力シート!$L$16))</f>
        <v/>
      </c>
      <c r="D84" s="358"/>
    </row>
    <row r="85" customFormat="false" ht="13.5" hidden="false" customHeight="false" outlineLevel="0" collapsed="false">
      <c r="B85" s="685" t="str">
        <f aca="false">IF(I85="", "", IF(基本情報入力シート!$L$16="", "", 基本情報入力シート!$L$16))</f>
        <v/>
      </c>
      <c r="D85" s="358"/>
    </row>
    <row r="86" customFormat="false" ht="13.5" hidden="false" customHeight="false" outlineLevel="0" collapsed="false">
      <c r="B86" s="685" t="str">
        <f aca="false">IF(I86="", "", IF(基本情報入力シート!$L$16="", "", 基本情報入力シート!$L$16))</f>
        <v/>
      </c>
      <c r="D86" s="358"/>
    </row>
    <row r="87" customFormat="false" ht="13.5" hidden="false" customHeight="false" outlineLevel="0" collapsed="false">
      <c r="B87" s="685" t="str">
        <f aca="false">IF(I87="", "", IF(基本情報入力シート!$L$16="", "", 基本情報入力シート!$L$16))</f>
        <v/>
      </c>
      <c r="D87" s="358"/>
    </row>
    <row r="88" customFormat="false" ht="13.5" hidden="false" customHeight="false" outlineLevel="0" collapsed="false">
      <c r="B88" s="685" t="str">
        <f aca="false">IF(I88="", "", IF(基本情報入力シート!$L$16="", "", 基本情報入力シート!$L$16))</f>
        <v/>
      </c>
      <c r="D88" s="358"/>
    </row>
    <row r="89" customFormat="false" ht="13.5" hidden="false" customHeight="false" outlineLevel="0" collapsed="false">
      <c r="B89" s="685" t="str">
        <f aca="false">IF(I89="", "", IF(基本情報入力シート!$L$16="", "", 基本情報入力シート!$L$16))</f>
        <v/>
      </c>
      <c r="D89" s="358"/>
    </row>
    <row r="90" customFormat="false" ht="13.5" hidden="false" customHeight="false" outlineLevel="0" collapsed="false">
      <c r="B90" s="685" t="str">
        <f aca="false">IF(I90="", "", IF(基本情報入力シート!$L$16="", "", 基本情報入力シート!$L$16))</f>
        <v/>
      </c>
      <c r="D90" s="358"/>
    </row>
    <row r="91" customFormat="false" ht="13.5" hidden="false" customHeight="false" outlineLevel="0" collapsed="false">
      <c r="B91" s="685" t="str">
        <f aca="false">IF(I91="", "", IF(基本情報入力シート!$L$16="", "", 基本情報入力シート!$L$16))</f>
        <v/>
      </c>
      <c r="D91" s="358"/>
    </row>
    <row r="92" customFormat="false" ht="13.5" hidden="false" customHeight="false" outlineLevel="0" collapsed="false">
      <c r="B92" s="685" t="str">
        <f aca="false">IF(I92="", "", IF(基本情報入力シート!$L$16="", "", 基本情報入力シート!$L$16))</f>
        <v/>
      </c>
      <c r="D92" s="358"/>
    </row>
    <row r="93" customFormat="false" ht="13.5" hidden="false" customHeight="false" outlineLevel="0" collapsed="false">
      <c r="B93" s="685" t="str">
        <f aca="false">IF(I93="", "", IF(基本情報入力シート!$L$16="", "", 基本情報入力シート!$L$16))</f>
        <v/>
      </c>
      <c r="D93" s="358"/>
    </row>
    <row r="94" customFormat="false" ht="13.5" hidden="false" customHeight="false" outlineLevel="0" collapsed="false">
      <c r="B94" s="685" t="str">
        <f aca="false">IF(I94="", "", IF(基本情報入力シート!$L$16="", "", 基本情報入力シート!$L$16))</f>
        <v/>
      </c>
      <c r="D94" s="358"/>
    </row>
    <row r="95" customFormat="false" ht="13.5" hidden="false" customHeight="false" outlineLevel="0" collapsed="false">
      <c r="B95" s="685" t="str">
        <f aca="false">IF(I95="", "", IF(基本情報入力シート!$L$16="", "", 基本情報入力シート!$L$16))</f>
        <v/>
      </c>
      <c r="D95" s="358"/>
    </row>
    <row r="96" customFormat="false" ht="13.5" hidden="false" customHeight="false" outlineLevel="0" collapsed="false">
      <c r="B96" s="685" t="str">
        <f aca="false">IF(I96="", "", IF(基本情報入力シート!$L$16="", "", 基本情報入力シート!$L$16))</f>
        <v/>
      </c>
      <c r="D96" s="358"/>
    </row>
    <row r="97" customFormat="false" ht="13.5" hidden="false" customHeight="false" outlineLevel="0" collapsed="false">
      <c r="B97" s="685" t="str">
        <f aca="false">IF(I97="", "", IF(基本情報入力シート!$L$16="", "", 基本情報入力シート!$L$16))</f>
        <v/>
      </c>
      <c r="D97" s="358"/>
    </row>
    <row r="98" customFormat="false" ht="13.5" hidden="false" customHeight="false" outlineLevel="0" collapsed="false">
      <c r="B98" s="685" t="str">
        <f aca="false">IF(I98="", "", IF(基本情報入力シート!$L$16="", "", 基本情報入力シート!$L$16))</f>
        <v/>
      </c>
      <c r="D98" s="358"/>
    </row>
    <row r="99" customFormat="false" ht="13.5" hidden="false" customHeight="false" outlineLevel="0" collapsed="false">
      <c r="B99" s="685" t="str">
        <f aca="false">IF(I99="", "", IF(基本情報入力シート!$L$16="", "", 基本情報入力シート!$L$16))</f>
        <v/>
      </c>
      <c r="D99" s="358"/>
    </row>
    <row r="100" customFormat="false" ht="13.5" hidden="false" customHeight="false" outlineLevel="0" collapsed="false">
      <c r="B100" s="685" t="str">
        <f aca="false">IF(I100="", "", IF(基本情報入力シート!$L$16="", "", 基本情報入力シート!$L$16))</f>
        <v/>
      </c>
      <c r="D100" s="358"/>
    </row>
    <row r="101" customFormat="false" ht="13.5" hidden="false" customHeight="false" outlineLevel="0" collapsed="false">
      <c r="B101" s="685" t="str">
        <f aca="false">IF(I101="", "", IF(基本情報入力シート!$L$16="", "", 基本情報入力シート!$L$16))</f>
        <v/>
      </c>
      <c r="D101" s="358"/>
    </row>
    <row r="102" customFormat="false" ht="13.5" hidden="false" customHeight="false" outlineLevel="0" collapsed="false">
      <c r="B102" s="685" t="str">
        <f aca="false">IF(I102="", "", IF(基本情報入力シート!$L$16="", "", 基本情報入力シート!$L$16))</f>
        <v/>
      </c>
      <c r="D102" s="358"/>
    </row>
    <row r="103" customFormat="false" ht="13.5" hidden="false" customHeight="false" outlineLevel="0" collapsed="false">
      <c r="B103" s="685" t="str">
        <f aca="false">IF(I103="", "", IF(基本情報入力シート!$L$16="", "", 基本情報入力シート!$L$16))</f>
        <v/>
      </c>
      <c r="D103" s="358"/>
    </row>
    <row r="104" customFormat="false" ht="13.5" hidden="false" customHeight="false" outlineLevel="0" collapsed="false">
      <c r="B104" s="685" t="str">
        <f aca="false">IF(I104="", "", IF(基本情報入力シート!$L$16="", "", 基本情報入力シート!$L$16))</f>
        <v/>
      </c>
      <c r="D104" s="358"/>
    </row>
    <row r="105" customFormat="false" ht="13.5" hidden="false" customHeight="false" outlineLevel="0" collapsed="false">
      <c r="B105" s="685" t="str">
        <f aca="false">IF(I105="", "", IF(基本情報入力シート!$L$16="", "", 基本情報入力シート!$L$16))</f>
        <v/>
      </c>
      <c r="D105" s="358"/>
    </row>
    <row r="106" customFormat="false" ht="13.5" hidden="false" customHeight="false" outlineLevel="0" collapsed="false">
      <c r="B106" s="685" t="str">
        <f aca="false">IF(I106="", "", IF(基本情報入力シート!$L$16="", "", 基本情報入力シート!$L$16))</f>
        <v/>
      </c>
      <c r="D106" s="358"/>
    </row>
    <row r="107" customFormat="false" ht="13.5" hidden="false" customHeight="false" outlineLevel="0" collapsed="false">
      <c r="B107" s="685" t="str">
        <f aca="false">IF(I107="", "", IF(基本情報入力シート!$L$16="", "", 基本情報入力シート!$L$16))</f>
        <v/>
      </c>
      <c r="D107" s="358"/>
    </row>
    <row r="108" customFormat="false" ht="13.5" hidden="false" customHeight="false" outlineLevel="0" collapsed="false">
      <c r="B108" s="685" t="str">
        <f aca="false">IF(I108="", "", IF(基本情報入力シート!$L$16="", "", 基本情報入力シート!$L$16))</f>
        <v/>
      </c>
      <c r="D108" s="358"/>
    </row>
    <row r="109" customFormat="false" ht="13.5" hidden="false" customHeight="false" outlineLevel="0" collapsed="false">
      <c r="B109" s="685" t="str">
        <f aca="false">IF(I109="", "", IF(基本情報入力シート!$L$16="", "", 基本情報入力シート!$L$16))</f>
        <v/>
      </c>
      <c r="D109" s="358"/>
    </row>
    <row r="110" customFormat="false" ht="13.5" hidden="false" customHeight="false" outlineLevel="0" collapsed="false">
      <c r="B110" s="685" t="str">
        <f aca="false">IF(I110="", "", IF(基本情報入力シート!$L$16="", "", 基本情報入力シート!$L$16))</f>
        <v/>
      </c>
      <c r="D110" s="358"/>
    </row>
    <row r="111" customFormat="false" ht="13.5" hidden="false" customHeight="false" outlineLevel="0" collapsed="false">
      <c r="B111" s="685" t="str">
        <f aca="false">IF(I111="", "", IF(基本情報入力シート!$L$16="", "", 基本情報入力シート!$L$16))</f>
        <v/>
      </c>
      <c r="D111" s="358"/>
    </row>
    <row r="112" customFormat="false" ht="13.5" hidden="false" customHeight="false" outlineLevel="0" collapsed="false">
      <c r="B112" s="685" t="str">
        <f aca="false">IF(I112="", "", IF(基本情報入力シート!$L$16="", "", 基本情報入力シート!$L$16))</f>
        <v/>
      </c>
      <c r="D112" s="358"/>
    </row>
    <row r="113" customFormat="false" ht="13.5" hidden="false" customHeight="false" outlineLevel="0" collapsed="false">
      <c r="B113" s="685" t="str">
        <f aca="false">IF(I113="", "", IF(基本情報入力シート!$L$16="", "", 基本情報入力シート!$L$16))</f>
        <v/>
      </c>
      <c r="D113" s="358"/>
    </row>
    <row r="114" customFormat="false" ht="13.5" hidden="false" customHeight="false" outlineLevel="0" collapsed="false">
      <c r="B114" s="685" t="str">
        <f aca="false">IF(I114="", "", IF(基本情報入力シート!$L$16="", "", 基本情報入力シート!$L$16))</f>
        <v/>
      </c>
      <c r="D114" s="358"/>
    </row>
    <row r="115" customFormat="false" ht="13.5" hidden="false" customHeight="false" outlineLevel="0" collapsed="false">
      <c r="B115" s="685" t="str">
        <f aca="false">IF(I115="", "", IF(基本情報入力シート!$L$16="", "", 基本情報入力シート!$L$16))</f>
        <v/>
      </c>
      <c r="D115" s="358"/>
    </row>
    <row r="116" customFormat="false" ht="13.5" hidden="false" customHeight="false" outlineLevel="0" collapsed="false">
      <c r="B116" s="685" t="str">
        <f aca="false">IF(I116="", "", IF(基本情報入力シート!$L$16="", "", 基本情報入力シート!$L$16))</f>
        <v/>
      </c>
      <c r="D116" s="358"/>
    </row>
    <row r="117" customFormat="false" ht="13.5" hidden="false" customHeight="false" outlineLevel="0" collapsed="false">
      <c r="B117" s="685" t="str">
        <f aca="false">IF(I117="", "", IF(基本情報入力シート!$L$16="", "", 基本情報入力シート!$L$16))</f>
        <v/>
      </c>
      <c r="D117" s="358"/>
    </row>
    <row r="118" customFormat="false" ht="13.5" hidden="false" customHeight="false" outlineLevel="0" collapsed="false">
      <c r="B118" s="685" t="str">
        <f aca="false">IF(I118="", "", IF(基本情報入力シート!$L$16="", "", 基本情報入力シート!$L$16))</f>
        <v/>
      </c>
      <c r="D118" s="358"/>
    </row>
    <row r="119" customFormat="false" ht="13.5" hidden="false" customHeight="false" outlineLevel="0" collapsed="false">
      <c r="B119" s="685" t="str">
        <f aca="false">IF(I119="", "", IF(基本情報入力シート!$L$16="", "", 基本情報入力シート!$L$16))</f>
        <v/>
      </c>
      <c r="D119" s="358"/>
    </row>
    <row r="120" customFormat="false" ht="13.5" hidden="false" customHeight="false" outlineLevel="0" collapsed="false">
      <c r="B120" s="685" t="str">
        <f aca="false">IF(I120="", "", IF(基本情報入力シート!$L$16="", "", 基本情報入力シート!$L$16))</f>
        <v/>
      </c>
      <c r="D120" s="358"/>
    </row>
    <row r="121" customFormat="false" ht="13.5" hidden="false" customHeight="false" outlineLevel="0" collapsed="false">
      <c r="B121" s="685" t="str">
        <f aca="false">IF(I121="", "", IF(基本情報入力シート!$L$16="", "", 基本情報入力シート!$L$16))</f>
        <v/>
      </c>
      <c r="D121" s="358"/>
    </row>
    <row r="122" customFormat="false" ht="13.5" hidden="false" customHeight="false" outlineLevel="0" collapsed="false">
      <c r="B122" s="685" t="str">
        <f aca="false">IF(I122="", "", IF(基本情報入力シート!$L$16="", "", 基本情報入力シート!$L$16))</f>
        <v/>
      </c>
      <c r="D122" s="358"/>
    </row>
    <row r="123" customFormat="false" ht="13.5" hidden="false" customHeight="false" outlineLevel="0" collapsed="false">
      <c r="B123" s="685" t="str">
        <f aca="false">IF(I123="", "", IF(基本情報入力シート!$L$16="", "", 基本情報入力シート!$L$16))</f>
        <v/>
      </c>
      <c r="D123" s="358"/>
    </row>
    <row r="124" customFormat="false" ht="13.5" hidden="false" customHeight="false" outlineLevel="0" collapsed="false">
      <c r="B124" s="685" t="str">
        <f aca="false">IF(I124="", "", IF(基本情報入力シート!$L$16="", "", 基本情報入力シート!$L$16))</f>
        <v/>
      </c>
      <c r="D124" s="358"/>
    </row>
    <row r="125" customFormat="false" ht="13.5" hidden="false" customHeight="false" outlineLevel="0" collapsed="false">
      <c r="B125" s="685" t="str">
        <f aca="false">IF(I125="", "", IF(基本情報入力シート!$L$16="", "", 基本情報入力シート!$L$16))</f>
        <v/>
      </c>
      <c r="D125" s="358"/>
    </row>
    <row r="126" customFormat="false" ht="13.5" hidden="false" customHeight="false" outlineLevel="0" collapsed="false">
      <c r="B126" s="685" t="str">
        <f aca="false">IF(I126="", "", IF(基本情報入力シート!$L$16="", "", 基本情報入力シート!$L$16))</f>
        <v/>
      </c>
      <c r="D126" s="358"/>
    </row>
    <row r="127" customFormat="false" ht="13.5" hidden="false" customHeight="false" outlineLevel="0" collapsed="false">
      <c r="B127" s="685" t="str">
        <f aca="false">IF(I127="", "", IF(基本情報入力シート!$L$16="", "", 基本情報入力シート!$L$16))</f>
        <v/>
      </c>
      <c r="D127" s="358"/>
    </row>
    <row r="128" customFormat="false" ht="13.5" hidden="false" customHeight="false" outlineLevel="0" collapsed="false">
      <c r="B128" s="685" t="str">
        <f aca="false">IF(I128="", "", IF(基本情報入力シート!$L$16="", "", 基本情報入力シート!$L$16))</f>
        <v/>
      </c>
      <c r="D128" s="358"/>
    </row>
    <row r="129" customFormat="false" ht="13.5" hidden="false" customHeight="false" outlineLevel="0" collapsed="false">
      <c r="B129" s="685" t="str">
        <f aca="false">IF(I129="", "", IF(基本情報入力シート!$L$16="", "", 基本情報入力シート!$L$16))</f>
        <v/>
      </c>
      <c r="D129" s="358"/>
    </row>
    <row r="130" customFormat="false" ht="13.5" hidden="false" customHeight="false" outlineLevel="0" collapsed="false">
      <c r="B130" s="685" t="str">
        <f aca="false">IF(I130="", "", IF(基本情報入力シート!$L$16="", "", 基本情報入力シート!$L$16))</f>
        <v/>
      </c>
      <c r="D130" s="358"/>
    </row>
    <row r="131" customFormat="false" ht="13.5" hidden="false" customHeight="false" outlineLevel="0" collapsed="false">
      <c r="B131" s="685" t="str">
        <f aca="false">IF(I131="", "", IF(基本情報入力シート!$L$16="", "", 基本情報入力シート!$L$16))</f>
        <v/>
      </c>
      <c r="D131" s="358"/>
    </row>
    <row r="132" customFormat="false" ht="13.5" hidden="false" customHeight="false" outlineLevel="0" collapsed="false">
      <c r="B132" s="685" t="str">
        <f aca="false">IF(I132="", "", IF(基本情報入力シート!$L$16="", "", 基本情報入力シート!$L$16))</f>
        <v/>
      </c>
      <c r="D132" s="358"/>
    </row>
    <row r="133" customFormat="false" ht="13.5" hidden="false" customHeight="false" outlineLevel="0" collapsed="false">
      <c r="B133" s="685" t="str">
        <f aca="false">IF(I133="", "", IF(基本情報入力シート!$L$16="", "", 基本情報入力シート!$L$16))</f>
        <v/>
      </c>
      <c r="D133" s="358"/>
    </row>
    <row r="134" customFormat="false" ht="13.5" hidden="false" customHeight="false" outlineLevel="0" collapsed="false">
      <c r="B134" s="685" t="str">
        <f aca="false">IF(I134="", "", IF(基本情報入力シート!$L$16="", "", 基本情報入力シート!$L$16))</f>
        <v/>
      </c>
      <c r="D134" s="358"/>
    </row>
    <row r="135" customFormat="false" ht="13.5" hidden="false" customHeight="false" outlineLevel="0" collapsed="false">
      <c r="B135" s="685" t="str">
        <f aca="false">IF(I135="", "", IF(基本情報入力シート!$L$16="", "", 基本情報入力シート!$L$16))</f>
        <v/>
      </c>
      <c r="D135" s="358"/>
    </row>
    <row r="136" customFormat="false" ht="13.5" hidden="false" customHeight="false" outlineLevel="0" collapsed="false">
      <c r="B136" s="685" t="str">
        <f aca="false">IF(I136="", "", IF(基本情報入力シート!$L$16="", "", 基本情報入力シート!$L$16))</f>
        <v/>
      </c>
      <c r="D136" s="358"/>
    </row>
    <row r="137" customFormat="false" ht="13.5" hidden="false" customHeight="false" outlineLevel="0" collapsed="false">
      <c r="B137" s="685" t="str">
        <f aca="false">IF(I137="", "", IF(基本情報入力シート!$L$16="", "", 基本情報入力シート!$L$16))</f>
        <v/>
      </c>
      <c r="D137" s="358"/>
    </row>
    <row r="138" customFormat="false" ht="13.5" hidden="false" customHeight="false" outlineLevel="0" collapsed="false">
      <c r="B138" s="685" t="str">
        <f aca="false">IF(I138="", "", IF(基本情報入力シート!$L$16="", "", 基本情報入力シート!$L$16))</f>
        <v/>
      </c>
      <c r="D138" s="358"/>
    </row>
    <row r="139" customFormat="false" ht="13.5" hidden="false" customHeight="false" outlineLevel="0" collapsed="false">
      <c r="B139" s="685" t="str">
        <f aca="false">IF(I139="", "", IF(基本情報入力シート!$L$16="", "", 基本情報入力シート!$L$16))</f>
        <v/>
      </c>
      <c r="D139" s="358"/>
    </row>
    <row r="140" customFormat="false" ht="13.5" hidden="false" customHeight="false" outlineLevel="0" collapsed="false">
      <c r="B140" s="685" t="str">
        <f aca="false">IF(I140="", "", IF(基本情報入力シート!$L$16="", "", 基本情報入力シート!$L$16))</f>
        <v/>
      </c>
      <c r="D140" s="358"/>
    </row>
    <row r="141" customFormat="false" ht="13.5" hidden="false" customHeight="false" outlineLevel="0" collapsed="false">
      <c r="B141" s="685" t="str">
        <f aca="false">IF(I141="", "", IF(基本情報入力シート!$L$16="", "", 基本情報入力シート!$L$16))</f>
        <v/>
      </c>
      <c r="D141" s="358"/>
    </row>
    <row r="142" customFormat="false" ht="13.5" hidden="false" customHeight="false" outlineLevel="0" collapsed="false">
      <c r="B142" s="685" t="str">
        <f aca="false">IF(I142="", "", IF(基本情報入力シート!$L$16="", "", 基本情報入力シート!$L$16))</f>
        <v/>
      </c>
      <c r="D142" s="358"/>
    </row>
    <row r="143" customFormat="false" ht="13.5" hidden="false" customHeight="false" outlineLevel="0" collapsed="false">
      <c r="B143" s="685" t="str">
        <f aca="false">IF(I143="", "", IF(基本情報入力シート!$L$16="", "", 基本情報入力シート!$L$16))</f>
        <v/>
      </c>
      <c r="D143" s="358"/>
    </row>
    <row r="144" customFormat="false" ht="13.5" hidden="false" customHeight="false" outlineLevel="0" collapsed="false">
      <c r="B144" s="685" t="str">
        <f aca="false">IF(I144="", "", IF(基本情報入力シート!$L$16="", "", 基本情報入力シート!$L$16))</f>
        <v/>
      </c>
      <c r="D144" s="358"/>
    </row>
    <row r="145" customFormat="false" ht="13.5" hidden="false" customHeight="false" outlineLevel="0" collapsed="false">
      <c r="B145" s="685" t="str">
        <f aca="false">IF(I145="", "", IF(基本情報入力シート!$L$16="", "", 基本情報入力シート!$L$16))</f>
        <v/>
      </c>
      <c r="D145" s="358"/>
    </row>
    <row r="146" customFormat="false" ht="13.5" hidden="false" customHeight="false" outlineLevel="0" collapsed="false">
      <c r="B146" s="685" t="str">
        <f aca="false">IF(I146="", "", IF(基本情報入力シート!$L$16="", "", 基本情報入力シート!$L$16))</f>
        <v/>
      </c>
      <c r="D146" s="358"/>
    </row>
    <row r="147" customFormat="false" ht="13.5" hidden="false" customHeight="false" outlineLevel="0" collapsed="false">
      <c r="B147" s="685" t="str">
        <f aca="false">IF(I147="", "", IF(基本情報入力シート!$L$16="", "", 基本情報入力シート!$L$16))</f>
        <v/>
      </c>
      <c r="D147" s="358"/>
    </row>
    <row r="148" customFormat="false" ht="13.5" hidden="false" customHeight="false" outlineLevel="0" collapsed="false">
      <c r="B148" s="685" t="str">
        <f aca="false">IF(I148="", "", IF(基本情報入力シート!$L$16="", "", 基本情報入力シート!$L$16))</f>
        <v/>
      </c>
      <c r="D148" s="358"/>
    </row>
    <row r="149" customFormat="false" ht="13.5" hidden="false" customHeight="false" outlineLevel="0" collapsed="false">
      <c r="B149" s="685" t="str">
        <f aca="false">IF(I149="", "", IF(基本情報入力シート!$L$16="", "", 基本情報入力シート!$L$16))</f>
        <v/>
      </c>
      <c r="D149" s="358"/>
    </row>
    <row r="150" customFormat="false" ht="13.5" hidden="false" customHeight="false" outlineLevel="0" collapsed="false">
      <c r="B150" s="685" t="str">
        <f aca="false">IF(I150="", "", IF(基本情報入力シート!$L$16="", "", 基本情報入力シート!$L$16))</f>
        <v/>
      </c>
      <c r="D150" s="358"/>
    </row>
    <row r="151" customFormat="false" ht="13.5" hidden="false" customHeight="false" outlineLevel="0" collapsed="false">
      <c r="B151" s="685" t="str">
        <f aca="false">IF(I151="", "", IF(基本情報入力シート!$L$16="", "", 基本情報入力シート!$L$16))</f>
        <v/>
      </c>
      <c r="D151" s="358"/>
    </row>
    <row r="152" customFormat="false" ht="13.5" hidden="false" customHeight="false" outlineLevel="0" collapsed="false">
      <c r="B152" s="685" t="str">
        <f aca="false">IF(I152="", "", IF(基本情報入力シート!$L$16="", "", 基本情報入力シート!$L$16))</f>
        <v/>
      </c>
      <c r="D152" s="358"/>
    </row>
    <row r="153" customFormat="false" ht="13.5" hidden="false" customHeight="false" outlineLevel="0" collapsed="false">
      <c r="B153" s="685" t="str">
        <f aca="false">IF(I153="", "", IF(基本情報入力シート!$L$16="", "", 基本情報入力シート!$L$16))</f>
        <v/>
      </c>
      <c r="D153" s="358"/>
    </row>
    <row r="154" customFormat="false" ht="13.5" hidden="false" customHeight="false" outlineLevel="0" collapsed="false">
      <c r="B154" s="685" t="str">
        <f aca="false">IF(I154="", "", IF(基本情報入力シート!$L$16="", "", 基本情報入力シート!$L$16))</f>
        <v/>
      </c>
      <c r="D154" s="358"/>
    </row>
    <row r="155" customFormat="false" ht="13.5" hidden="false" customHeight="false" outlineLevel="0" collapsed="false">
      <c r="B155" s="685" t="str">
        <f aca="false">IF(I155="", "", IF(基本情報入力シート!$L$16="", "", 基本情報入力シート!$L$16))</f>
        <v/>
      </c>
      <c r="D155" s="358"/>
    </row>
    <row r="156" customFormat="false" ht="13.5" hidden="false" customHeight="false" outlineLevel="0" collapsed="false">
      <c r="B156" s="685" t="str">
        <f aca="false">IF(I156="", "", IF(基本情報入力シート!$L$16="", "", 基本情報入力シート!$L$16))</f>
        <v/>
      </c>
      <c r="D156" s="358"/>
    </row>
    <row r="157" customFormat="false" ht="13.5" hidden="false" customHeight="false" outlineLevel="0" collapsed="false">
      <c r="B157" s="685" t="str">
        <f aca="false">IF(I157="", "", IF(基本情報入力シート!$L$16="", "", 基本情報入力シート!$L$16))</f>
        <v/>
      </c>
      <c r="D157" s="358"/>
    </row>
    <row r="158" customFormat="false" ht="13.5" hidden="false" customHeight="false" outlineLevel="0" collapsed="false">
      <c r="B158" s="685" t="str">
        <f aca="false">IF(I158="", "", IF(基本情報入力シート!$L$16="", "", 基本情報入力シート!$L$16))</f>
        <v/>
      </c>
      <c r="D158" s="358"/>
    </row>
    <row r="159" customFormat="false" ht="13.5" hidden="false" customHeight="false" outlineLevel="0" collapsed="false">
      <c r="B159" s="685" t="str">
        <f aca="false">IF(I159="", "", IF(基本情報入力シート!$L$16="", "", 基本情報入力シート!$L$16))</f>
        <v/>
      </c>
      <c r="D159" s="358"/>
    </row>
    <row r="160" customFormat="false" ht="13.5" hidden="false" customHeight="false" outlineLevel="0" collapsed="false">
      <c r="B160" s="685" t="str">
        <f aca="false">IF(I160="", "", IF(基本情報入力シート!$L$16="", "", 基本情報入力シート!$L$16))</f>
        <v/>
      </c>
      <c r="D160" s="358"/>
    </row>
    <row r="161" customFormat="false" ht="13.5" hidden="false" customHeight="false" outlineLevel="0" collapsed="false">
      <c r="B161" s="685" t="str">
        <f aca="false">IF(I161="", "", IF(基本情報入力シート!$L$16="", "", 基本情報入力シート!$L$16))</f>
        <v/>
      </c>
      <c r="D161" s="358"/>
    </row>
    <row r="162" customFormat="false" ht="13.5" hidden="false" customHeight="false" outlineLevel="0" collapsed="false">
      <c r="B162" s="685" t="str">
        <f aca="false">IF(I162="", "", IF(基本情報入力シート!$L$16="", "", 基本情報入力シート!$L$16))</f>
        <v/>
      </c>
      <c r="D162" s="358"/>
    </row>
    <row r="163" customFormat="false" ht="13.5" hidden="false" customHeight="false" outlineLevel="0" collapsed="false">
      <c r="B163" s="685" t="str">
        <f aca="false">IF(I163="", "", IF(基本情報入力シート!$L$16="", "", 基本情報入力シート!$L$16))</f>
        <v/>
      </c>
      <c r="D163" s="358"/>
    </row>
    <row r="164" customFormat="false" ht="13.5" hidden="false" customHeight="false" outlineLevel="0" collapsed="false">
      <c r="B164" s="685" t="str">
        <f aca="false">IF(I164="", "", IF(基本情報入力シート!$L$16="", "", 基本情報入力シート!$L$16))</f>
        <v/>
      </c>
      <c r="D164" s="358"/>
    </row>
    <row r="165" customFormat="false" ht="13.5" hidden="false" customHeight="false" outlineLevel="0" collapsed="false">
      <c r="B165" s="685" t="str">
        <f aca="false">IF(I165="", "", IF(基本情報入力シート!$L$16="", "", 基本情報入力シート!$L$16))</f>
        <v/>
      </c>
      <c r="D165" s="358"/>
    </row>
    <row r="166" customFormat="false" ht="13.5" hidden="false" customHeight="false" outlineLevel="0" collapsed="false">
      <c r="B166" s="685" t="str">
        <f aca="false">IF(I166="", "", IF(基本情報入力シート!$L$16="", "", 基本情報入力シート!$L$16))</f>
        <v/>
      </c>
      <c r="D166" s="358"/>
    </row>
    <row r="167" customFormat="false" ht="13.5" hidden="false" customHeight="false" outlineLevel="0" collapsed="false">
      <c r="B167" s="685" t="str">
        <f aca="false">IF(I167="", "", IF(基本情報入力シート!$L$16="", "", 基本情報入力シート!$L$16))</f>
        <v/>
      </c>
      <c r="D167" s="358"/>
    </row>
    <row r="168" customFormat="false" ht="13.5" hidden="false" customHeight="false" outlineLevel="0" collapsed="false">
      <c r="B168" s="685" t="str">
        <f aca="false">IF(I168="", "", IF(基本情報入力シート!$L$16="", "", 基本情報入力シート!$L$16))</f>
        <v/>
      </c>
      <c r="D168" s="358"/>
    </row>
    <row r="169" customFormat="false" ht="13.5" hidden="false" customHeight="false" outlineLevel="0" collapsed="false">
      <c r="B169" s="685" t="str">
        <f aca="false">IF(I169="", "", IF(基本情報入力シート!$L$16="", "", 基本情報入力シート!$L$16))</f>
        <v/>
      </c>
      <c r="D169" s="358"/>
    </row>
    <row r="170" customFormat="false" ht="13.5" hidden="false" customHeight="false" outlineLevel="0" collapsed="false">
      <c r="B170" s="685" t="str">
        <f aca="false">IF(I170="", "", IF(基本情報入力シート!$L$16="", "", 基本情報入力シート!$L$16))</f>
        <v/>
      </c>
      <c r="D170" s="358"/>
    </row>
    <row r="171" customFormat="false" ht="13.5" hidden="false" customHeight="false" outlineLevel="0" collapsed="false">
      <c r="B171" s="685" t="str">
        <f aca="false">IF(I171="", "", IF(基本情報入力シート!$L$16="", "", 基本情報入力シート!$L$16))</f>
        <v/>
      </c>
      <c r="D171" s="358"/>
    </row>
    <row r="172" customFormat="false" ht="13.5" hidden="false" customHeight="false" outlineLevel="0" collapsed="false">
      <c r="B172" s="685" t="str">
        <f aca="false">IF(I172="", "", IF(基本情報入力シート!$L$16="", "", 基本情報入力シート!$L$16))</f>
        <v/>
      </c>
      <c r="D172" s="358"/>
    </row>
    <row r="173" customFormat="false" ht="13.5" hidden="false" customHeight="false" outlineLevel="0" collapsed="false">
      <c r="B173" s="685" t="str">
        <f aca="false">IF(I173="", "", IF(基本情報入力シート!$L$16="", "", 基本情報入力シート!$L$16))</f>
        <v/>
      </c>
      <c r="D173" s="358"/>
    </row>
    <row r="174" customFormat="false" ht="13.5" hidden="false" customHeight="false" outlineLevel="0" collapsed="false">
      <c r="B174" s="685" t="str">
        <f aca="false">IF(I174="", "", IF(基本情報入力シート!$L$16="", "", 基本情報入力シート!$L$16))</f>
        <v/>
      </c>
      <c r="D174" s="358"/>
    </row>
    <row r="175" customFormat="false" ht="13.5" hidden="false" customHeight="false" outlineLevel="0" collapsed="false">
      <c r="B175" s="685" t="str">
        <f aca="false">IF(I175="", "", IF(基本情報入力シート!$L$16="", "", 基本情報入力シート!$L$16))</f>
        <v/>
      </c>
      <c r="D175" s="358"/>
    </row>
    <row r="176" customFormat="false" ht="13.5" hidden="false" customHeight="false" outlineLevel="0" collapsed="false">
      <c r="B176" s="685" t="str">
        <f aca="false">IF(I176="", "", IF(基本情報入力シート!$L$16="", "", 基本情報入力シート!$L$16))</f>
        <v/>
      </c>
      <c r="D176" s="358"/>
    </row>
    <row r="177" customFormat="false" ht="13.5" hidden="false" customHeight="false" outlineLevel="0" collapsed="false">
      <c r="B177" s="685" t="str">
        <f aca="false">IF(I177="", "", IF(基本情報入力シート!$L$16="", "", 基本情報入力シート!$L$16))</f>
        <v/>
      </c>
      <c r="D177" s="358"/>
    </row>
    <row r="178" customFormat="false" ht="13.5" hidden="false" customHeight="false" outlineLevel="0" collapsed="false">
      <c r="B178" s="685" t="str">
        <f aca="false">IF(I178="", "", IF(基本情報入力シート!$L$16="", "", 基本情報入力シート!$L$16))</f>
        <v/>
      </c>
      <c r="D178" s="358"/>
    </row>
    <row r="179" customFormat="false" ht="13.5" hidden="false" customHeight="false" outlineLevel="0" collapsed="false">
      <c r="B179" s="685" t="str">
        <f aca="false">IF(I179="", "", IF(基本情報入力シート!$L$16="", "", 基本情報入力シート!$L$16))</f>
        <v/>
      </c>
      <c r="D179" s="358"/>
    </row>
    <row r="180" customFormat="false" ht="13.5" hidden="false" customHeight="false" outlineLevel="0" collapsed="false">
      <c r="B180" s="685" t="str">
        <f aca="false">IF(I180="", "", IF(基本情報入力シート!$L$16="", "", 基本情報入力シート!$L$16))</f>
        <v/>
      </c>
      <c r="D180" s="358"/>
    </row>
    <row r="181" customFormat="false" ht="13.5" hidden="false" customHeight="false" outlineLevel="0" collapsed="false">
      <c r="B181" s="685" t="str">
        <f aca="false">IF(I181="", "", IF(基本情報入力シート!$L$16="", "", 基本情報入力シート!$L$16))</f>
        <v/>
      </c>
      <c r="D181" s="358"/>
    </row>
    <row r="182" customFormat="false" ht="13.5" hidden="false" customHeight="false" outlineLevel="0" collapsed="false">
      <c r="B182" s="685" t="str">
        <f aca="false">IF(I182="", "", IF(基本情報入力シート!$L$16="", "", 基本情報入力シート!$L$16))</f>
        <v/>
      </c>
      <c r="D182" s="358"/>
    </row>
    <row r="183" customFormat="false" ht="13.5" hidden="false" customHeight="false" outlineLevel="0" collapsed="false">
      <c r="B183" s="685" t="str">
        <f aca="false">IF(I183="", "", IF(基本情報入力シート!$L$16="", "", 基本情報入力シート!$L$16))</f>
        <v/>
      </c>
      <c r="D183" s="358"/>
    </row>
    <row r="184" customFormat="false" ht="13.5" hidden="false" customHeight="false" outlineLevel="0" collapsed="false">
      <c r="B184" s="685" t="str">
        <f aca="false">IF(I184="", "", IF(基本情報入力シート!$L$16="", "", 基本情報入力シート!$L$16))</f>
        <v/>
      </c>
      <c r="D184" s="358"/>
    </row>
    <row r="185" customFormat="false" ht="13.5" hidden="false" customHeight="false" outlineLevel="0" collapsed="false">
      <c r="B185" s="685" t="str">
        <f aca="false">IF(I185="", "", IF(基本情報入力シート!$L$16="", "", 基本情報入力シート!$L$16))</f>
        <v/>
      </c>
      <c r="D185" s="358"/>
    </row>
    <row r="186" customFormat="false" ht="13.5" hidden="false" customHeight="false" outlineLevel="0" collapsed="false">
      <c r="B186" s="685" t="str">
        <f aca="false">IF(I186="", "", IF(基本情報入力シート!$L$16="", "", 基本情報入力シート!$L$16))</f>
        <v/>
      </c>
      <c r="D186" s="358"/>
    </row>
    <row r="187" customFormat="false" ht="13.5" hidden="false" customHeight="false" outlineLevel="0" collapsed="false">
      <c r="B187" s="685" t="str">
        <f aca="false">IF(I187="", "", IF(基本情報入力シート!$L$16="", "", 基本情報入力シート!$L$16))</f>
        <v/>
      </c>
      <c r="D187" s="358"/>
    </row>
    <row r="188" customFormat="false" ht="13.5" hidden="false" customHeight="false" outlineLevel="0" collapsed="false">
      <c r="B188" s="685" t="str">
        <f aca="false">IF(I188="", "", IF(基本情報入力シート!$L$16="", "", 基本情報入力シート!$L$16))</f>
        <v/>
      </c>
      <c r="D188" s="358"/>
    </row>
    <row r="189" customFormat="false" ht="13.5" hidden="false" customHeight="false" outlineLevel="0" collapsed="false">
      <c r="B189" s="685" t="str">
        <f aca="false">IF(I189="", "", IF(基本情報入力シート!$L$16="", "", 基本情報入力シート!$L$16))</f>
        <v/>
      </c>
      <c r="D189" s="358"/>
    </row>
    <row r="190" customFormat="false" ht="13.5" hidden="false" customHeight="false" outlineLevel="0" collapsed="false">
      <c r="B190" s="685" t="str">
        <f aca="false">IF(I190="", "", IF(基本情報入力シート!$L$16="", "", 基本情報入力シート!$L$16))</f>
        <v/>
      </c>
      <c r="D190" s="358"/>
    </row>
    <row r="191" customFormat="false" ht="13.5" hidden="false" customHeight="false" outlineLevel="0" collapsed="false">
      <c r="B191" s="685" t="str">
        <f aca="false">IF(I191="", "", IF(基本情報入力シート!$L$16="", "", 基本情報入力シート!$L$16))</f>
        <v/>
      </c>
      <c r="D191" s="358"/>
    </row>
    <row r="192" customFormat="false" ht="13.5" hidden="false" customHeight="false" outlineLevel="0" collapsed="false">
      <c r="B192" s="685" t="str">
        <f aca="false">IF(I192="", "", IF(基本情報入力シート!$L$16="", "", 基本情報入力シート!$L$16))</f>
        <v/>
      </c>
      <c r="D192" s="358"/>
    </row>
    <row r="193" customFormat="false" ht="13.5" hidden="false" customHeight="false" outlineLevel="0" collapsed="false">
      <c r="B193" s="685" t="str">
        <f aca="false">IF(I193="", "", IF(基本情報入力シート!$L$16="", "", 基本情報入力シート!$L$16))</f>
        <v/>
      </c>
      <c r="D193" s="358"/>
    </row>
    <row r="194" customFormat="false" ht="13.5" hidden="false" customHeight="false" outlineLevel="0" collapsed="false">
      <c r="B194" s="685" t="str">
        <f aca="false">IF(I194="", "", IF(基本情報入力シート!$L$16="", "", 基本情報入力シート!$L$16))</f>
        <v/>
      </c>
      <c r="D194" s="358"/>
    </row>
    <row r="195" customFormat="false" ht="13.5" hidden="false" customHeight="false" outlineLevel="0" collapsed="false">
      <c r="B195" s="685" t="str">
        <f aca="false">IF(I195="", "", IF(基本情報入力シート!$L$16="", "", 基本情報入力シート!$L$16))</f>
        <v/>
      </c>
      <c r="D195" s="358"/>
    </row>
    <row r="196" customFormat="false" ht="13.5" hidden="false" customHeight="false" outlineLevel="0" collapsed="false">
      <c r="B196" s="685" t="str">
        <f aca="false">IF(I196="", "", IF(基本情報入力シート!$L$16="", "", 基本情報入力シート!$L$16))</f>
        <v/>
      </c>
      <c r="D196" s="358"/>
    </row>
    <row r="197" customFormat="false" ht="13.5" hidden="false" customHeight="false" outlineLevel="0" collapsed="false">
      <c r="B197" s="685" t="str">
        <f aca="false">IF(I197="", "", IF(基本情報入力シート!$L$16="", "", 基本情報入力シート!$L$16))</f>
        <v/>
      </c>
      <c r="D197" s="358"/>
    </row>
    <row r="198" customFormat="false" ht="13.5" hidden="false" customHeight="false" outlineLevel="0" collapsed="false">
      <c r="B198" s="685" t="str">
        <f aca="false">IF(I198="", "", IF(基本情報入力シート!$L$16="", "", 基本情報入力シート!$L$16))</f>
        <v/>
      </c>
      <c r="D198" s="358"/>
    </row>
    <row r="199" customFormat="false" ht="13.5" hidden="false" customHeight="false" outlineLevel="0" collapsed="false">
      <c r="B199" s="685" t="str">
        <f aca="false">IF(I199="", "", IF(基本情報入力シート!$L$16="", "", 基本情報入力シート!$L$16))</f>
        <v/>
      </c>
      <c r="D199" s="358"/>
    </row>
    <row r="200" customFormat="false" ht="13.5" hidden="false" customHeight="false" outlineLevel="0" collapsed="false">
      <c r="B200" s="685" t="str">
        <f aca="false">IF(I200="", "", IF(基本情報入力シート!$L$16="", "", 基本情報入力シート!$L$16))</f>
        <v/>
      </c>
      <c r="D200" s="358"/>
    </row>
    <row r="201" customFormat="false" ht="13.5" hidden="false" customHeight="false" outlineLevel="0" collapsed="false">
      <c r="B201" s="685" t="str">
        <f aca="false">IF(I201="", "", IF(基本情報入力シート!$L$16="", "", 基本情報入力シート!$L$16))</f>
        <v/>
      </c>
      <c r="D201" s="358"/>
    </row>
    <row r="202" customFormat="false" ht="13.5" hidden="false" customHeight="false" outlineLevel="0" collapsed="false">
      <c r="B202" s="685" t="str">
        <f aca="false">IF(I202="", "", IF(基本情報入力シート!$L$16="", "", 基本情報入力シート!$L$16))</f>
        <v/>
      </c>
      <c r="D202" s="358"/>
    </row>
    <row r="203" customFormat="false" ht="13.5" hidden="false" customHeight="false" outlineLevel="0" collapsed="false">
      <c r="B203" s="685" t="str">
        <f aca="false">IF(I203="", "", IF(基本情報入力シート!$L$16="", "", 基本情報入力シート!$L$16))</f>
        <v/>
      </c>
      <c r="D203" s="358"/>
    </row>
    <row r="204" customFormat="false" ht="13.5" hidden="false" customHeight="false" outlineLevel="0" collapsed="false">
      <c r="B204" s="685" t="str">
        <f aca="false">IF(I204="", "", IF(基本情報入力シート!$L$16="", "", 基本情報入力シート!$L$16))</f>
        <v/>
      </c>
      <c r="D204" s="358"/>
    </row>
    <row r="205" customFormat="false" ht="13.5" hidden="false" customHeight="false" outlineLevel="0" collapsed="false">
      <c r="B205" s="685" t="str">
        <f aca="false">IF(I205="", "", IF(基本情報入力シート!$L$16="", "", 基本情報入力シート!$L$16))</f>
        <v/>
      </c>
      <c r="D205" s="358"/>
    </row>
    <row r="206" customFormat="false" ht="13.5" hidden="false" customHeight="false" outlineLevel="0" collapsed="false">
      <c r="B206" s="685" t="str">
        <f aca="false">IF(I206="", "", IF(基本情報入力シート!$L$16="", "", 基本情報入力シート!$L$16))</f>
        <v/>
      </c>
      <c r="D206" s="358"/>
    </row>
    <row r="207" customFormat="false" ht="13.5" hidden="false" customHeight="false" outlineLevel="0" collapsed="false">
      <c r="B207" s="685" t="str">
        <f aca="false">IF(I207="", "", IF(基本情報入力シート!$L$16="", "", 基本情報入力シート!$L$16))</f>
        <v/>
      </c>
      <c r="D207" s="358"/>
    </row>
    <row r="208" customFormat="false" ht="13.5" hidden="false" customHeight="false" outlineLevel="0" collapsed="false">
      <c r="B208" s="685" t="str">
        <f aca="false">IF(I208="", "", IF(基本情報入力シート!$L$16="", "", 基本情報入力シート!$L$16))</f>
        <v/>
      </c>
      <c r="D208" s="358"/>
    </row>
    <row r="209" customFormat="false" ht="13.5" hidden="false" customHeight="false" outlineLevel="0" collapsed="false">
      <c r="B209" s="685" t="str">
        <f aca="false">IF(I209="", "", IF(基本情報入力シート!$L$16="", "", 基本情報入力シート!$L$16))</f>
        <v/>
      </c>
      <c r="D209" s="358"/>
    </row>
    <row r="210" customFormat="false" ht="13.5" hidden="false" customHeight="false" outlineLevel="0" collapsed="false">
      <c r="B210" s="685" t="str">
        <f aca="false">IF(I210="", "", IF(基本情報入力シート!$L$16="", "", 基本情報入力シート!$L$16))</f>
        <v/>
      </c>
      <c r="D210" s="358"/>
    </row>
    <row r="211" customFormat="false" ht="13.5" hidden="false" customHeight="false" outlineLevel="0" collapsed="false">
      <c r="B211" s="685" t="str">
        <f aca="false">IF(I211="", "", IF(基本情報入力シート!$L$16="", "", 基本情報入力シート!$L$16))</f>
        <v/>
      </c>
      <c r="D211" s="358"/>
    </row>
    <row r="212" customFormat="false" ht="13.5" hidden="false" customHeight="false" outlineLevel="0" collapsed="false">
      <c r="B212" s="685" t="str">
        <f aca="false">IF(I212="", "", IF(基本情報入力シート!$L$16="", "", 基本情報入力シート!$L$16))</f>
        <v/>
      </c>
      <c r="D212" s="358"/>
    </row>
    <row r="213" customFormat="false" ht="13.5" hidden="false" customHeight="false" outlineLevel="0" collapsed="false">
      <c r="B213" s="685" t="str">
        <f aca="false">IF(I213="", "", IF(基本情報入力シート!$L$16="", "", 基本情報入力シート!$L$16))</f>
        <v/>
      </c>
      <c r="D213" s="358"/>
    </row>
    <row r="214" customFormat="false" ht="13.5" hidden="false" customHeight="false" outlineLevel="0" collapsed="false">
      <c r="B214" s="685" t="str">
        <f aca="false">IF(I214="", "", IF(基本情報入力シート!$L$16="", "", 基本情報入力シート!$L$16))</f>
        <v/>
      </c>
      <c r="D214" s="358"/>
    </row>
    <row r="215" customFormat="false" ht="13.5" hidden="false" customHeight="false" outlineLevel="0" collapsed="false">
      <c r="B215" s="685" t="str">
        <f aca="false">IF(I215="", "", IF(基本情報入力シート!$L$16="", "", 基本情報入力シート!$L$16))</f>
        <v/>
      </c>
      <c r="D215" s="358"/>
    </row>
    <row r="216" customFormat="false" ht="13.5" hidden="false" customHeight="false" outlineLevel="0" collapsed="false">
      <c r="B216" s="685" t="str">
        <f aca="false">IF(I216="", "", IF(基本情報入力シート!$L$16="", "", 基本情報入力シート!$L$16))</f>
        <v/>
      </c>
      <c r="D216" s="358"/>
    </row>
    <row r="217" customFormat="false" ht="13.5" hidden="false" customHeight="false" outlineLevel="0" collapsed="false">
      <c r="B217" s="685" t="str">
        <f aca="false">IF(I217="", "", IF(基本情報入力シート!$L$16="", "", 基本情報入力シート!$L$16))</f>
        <v/>
      </c>
      <c r="D217" s="358"/>
    </row>
    <row r="218" customFormat="false" ht="13.5" hidden="false" customHeight="false" outlineLevel="0" collapsed="false">
      <c r="B218" s="685" t="str">
        <f aca="false">IF(I218="", "", IF(基本情報入力シート!$L$16="", "", 基本情報入力シート!$L$16))</f>
        <v/>
      </c>
      <c r="D218" s="358"/>
    </row>
    <row r="219" customFormat="false" ht="13.5" hidden="false" customHeight="false" outlineLevel="0" collapsed="false">
      <c r="B219" s="685" t="str">
        <f aca="false">IF(I219="", "", IF(基本情報入力シート!$L$16="", "", 基本情報入力シート!$L$16))</f>
        <v/>
      </c>
      <c r="D219" s="358"/>
    </row>
    <row r="220" customFormat="false" ht="13.5" hidden="false" customHeight="false" outlineLevel="0" collapsed="false">
      <c r="B220" s="685" t="str">
        <f aca="false">IF(I220="", "", IF(基本情報入力シート!$L$16="", "", 基本情報入力シート!$L$16))</f>
        <v/>
      </c>
      <c r="D220" s="358"/>
    </row>
    <row r="221" customFormat="false" ht="13.5" hidden="false" customHeight="false" outlineLevel="0" collapsed="false">
      <c r="B221" s="685" t="str">
        <f aca="false">IF(I221="", "", IF(基本情報入力シート!$L$16="", "", 基本情報入力シート!$L$16))</f>
        <v/>
      </c>
      <c r="D221" s="358"/>
    </row>
    <row r="222" customFormat="false" ht="13.5" hidden="false" customHeight="false" outlineLevel="0" collapsed="false">
      <c r="B222" s="685" t="str">
        <f aca="false">IF(I222="", "", IF(基本情報入力シート!$L$16="", "", 基本情報入力シート!$L$16))</f>
        <v/>
      </c>
      <c r="D222" s="358"/>
    </row>
    <row r="223" customFormat="false" ht="13.5" hidden="false" customHeight="false" outlineLevel="0" collapsed="false">
      <c r="B223" s="685" t="str">
        <f aca="false">IF(I223="", "", IF(基本情報入力シート!$L$16="", "", 基本情報入力シート!$L$16))</f>
        <v/>
      </c>
      <c r="D223" s="358"/>
    </row>
    <row r="224" customFormat="false" ht="13.5" hidden="false" customHeight="false" outlineLevel="0" collapsed="false">
      <c r="B224" s="685" t="str">
        <f aca="false">IF(I224="", "", IF(基本情報入力シート!$L$16="", "", 基本情報入力シート!$L$16))</f>
        <v/>
      </c>
      <c r="D224" s="358"/>
    </row>
    <row r="225" customFormat="false" ht="13.5" hidden="false" customHeight="false" outlineLevel="0" collapsed="false">
      <c r="B225" s="685" t="str">
        <f aca="false">IF(I225="", "", IF(基本情報入力シート!$L$16="", "", 基本情報入力シート!$L$16))</f>
        <v/>
      </c>
      <c r="D225" s="358"/>
    </row>
    <row r="226" customFormat="false" ht="13.5" hidden="false" customHeight="false" outlineLevel="0" collapsed="false">
      <c r="B226" s="685" t="str">
        <f aca="false">IF(I226="", "", IF(基本情報入力シート!$L$16="", "", 基本情報入力シート!$L$16))</f>
        <v/>
      </c>
      <c r="D226" s="358"/>
    </row>
    <row r="227" customFormat="false" ht="13.5" hidden="false" customHeight="false" outlineLevel="0" collapsed="false">
      <c r="B227" s="685" t="str">
        <f aca="false">IF(I227="", "", IF(基本情報入力シート!$L$16="", "", 基本情報入力シート!$L$16))</f>
        <v/>
      </c>
      <c r="D227" s="358"/>
    </row>
    <row r="228" customFormat="false" ht="13.5" hidden="false" customHeight="false" outlineLevel="0" collapsed="false">
      <c r="B228" s="685" t="str">
        <f aca="false">IF(I228="", "", IF(基本情報入力シート!$L$16="", "", 基本情報入力シート!$L$16))</f>
        <v/>
      </c>
      <c r="D228" s="358"/>
    </row>
    <row r="229" customFormat="false" ht="13.5" hidden="false" customHeight="false" outlineLevel="0" collapsed="false">
      <c r="B229" s="685" t="str">
        <f aca="false">IF(I229="", "", IF(基本情報入力シート!$L$16="", "", 基本情報入力シート!$L$16))</f>
        <v/>
      </c>
      <c r="D229" s="358"/>
    </row>
    <row r="230" customFormat="false" ht="13.5" hidden="false" customHeight="false" outlineLevel="0" collapsed="false">
      <c r="B230" s="685" t="str">
        <f aca="false">IF(I230="", "", IF(基本情報入力シート!$L$16="", "", 基本情報入力シート!$L$16))</f>
        <v/>
      </c>
      <c r="D230" s="358"/>
    </row>
    <row r="231" customFormat="false" ht="13.5" hidden="false" customHeight="false" outlineLevel="0" collapsed="false">
      <c r="B231" s="685" t="str">
        <f aca="false">IF(I231="", "", IF(基本情報入力シート!$L$16="", "", 基本情報入力シート!$L$16))</f>
        <v/>
      </c>
      <c r="D231" s="358"/>
    </row>
    <row r="232" customFormat="false" ht="13.5" hidden="false" customHeight="false" outlineLevel="0" collapsed="false">
      <c r="B232" s="685" t="str">
        <f aca="false">IF(I232="", "", IF(基本情報入力シート!$L$16="", "", 基本情報入力シート!$L$16))</f>
        <v/>
      </c>
      <c r="D232" s="358"/>
    </row>
    <row r="233" customFormat="false" ht="13.5" hidden="false" customHeight="false" outlineLevel="0" collapsed="false">
      <c r="B233" s="685" t="str">
        <f aca="false">IF(I233="", "", IF(基本情報入力シート!$L$16="", "", 基本情報入力シート!$L$16))</f>
        <v/>
      </c>
      <c r="D233" s="358"/>
    </row>
    <row r="234" customFormat="false" ht="13.5" hidden="false" customHeight="false" outlineLevel="0" collapsed="false">
      <c r="B234" s="685" t="str">
        <f aca="false">IF(I234="", "", IF(基本情報入力シート!$L$16="", "", 基本情報入力シート!$L$16))</f>
        <v/>
      </c>
      <c r="D234" s="358"/>
    </row>
    <row r="235" customFormat="false" ht="13.5" hidden="false" customHeight="false" outlineLevel="0" collapsed="false">
      <c r="B235" s="685" t="str">
        <f aca="false">IF(I235="", "", IF(基本情報入力シート!$L$16="", "", 基本情報入力シート!$L$16))</f>
        <v/>
      </c>
      <c r="D235" s="358"/>
    </row>
    <row r="236" customFormat="false" ht="13.5" hidden="false" customHeight="false" outlineLevel="0" collapsed="false">
      <c r="B236" s="685" t="str">
        <f aca="false">IF(I236="", "", IF(基本情報入力シート!$L$16="", "", 基本情報入力シート!$L$16))</f>
        <v/>
      </c>
      <c r="D236" s="358"/>
    </row>
    <row r="237" customFormat="false" ht="13.5" hidden="false" customHeight="false" outlineLevel="0" collapsed="false">
      <c r="B237" s="685" t="str">
        <f aca="false">IF(I237="", "", IF(基本情報入力シート!$L$16="", "", 基本情報入力シート!$L$16))</f>
        <v/>
      </c>
      <c r="D237" s="358"/>
    </row>
    <row r="238" customFormat="false" ht="13.5" hidden="false" customHeight="false" outlineLevel="0" collapsed="false">
      <c r="B238" s="685" t="str">
        <f aca="false">IF(I238="", "", IF(基本情報入力シート!$L$16="", "", 基本情報入力シート!$L$16))</f>
        <v/>
      </c>
      <c r="D238" s="358"/>
    </row>
    <row r="239" customFormat="false" ht="13.5" hidden="false" customHeight="false" outlineLevel="0" collapsed="false">
      <c r="B239" s="685" t="str">
        <f aca="false">IF(I239="", "", IF(基本情報入力シート!$L$16="", "", 基本情報入力シート!$L$16))</f>
        <v/>
      </c>
      <c r="D239" s="358"/>
    </row>
    <row r="240" customFormat="false" ht="13.5" hidden="false" customHeight="false" outlineLevel="0" collapsed="false">
      <c r="B240" s="685" t="str">
        <f aca="false">IF(I240="", "", IF(基本情報入力シート!$L$16="", "", 基本情報入力シート!$L$16))</f>
        <v/>
      </c>
      <c r="D240" s="358"/>
    </row>
    <row r="241" customFormat="false" ht="13.5" hidden="false" customHeight="false" outlineLevel="0" collapsed="false">
      <c r="B241" s="685" t="str">
        <f aca="false">IF(I241="", "", IF(基本情報入力シート!$L$16="", "", 基本情報入力シート!$L$16))</f>
        <v/>
      </c>
      <c r="D241" s="358"/>
    </row>
    <row r="242" customFormat="false" ht="13.5" hidden="false" customHeight="false" outlineLevel="0" collapsed="false">
      <c r="B242" s="685" t="str">
        <f aca="false">IF(I242="", "", IF(基本情報入力シート!$L$16="", "", 基本情報入力シート!$L$16))</f>
        <v/>
      </c>
      <c r="D242" s="358"/>
    </row>
    <row r="243" customFormat="false" ht="13.5" hidden="false" customHeight="false" outlineLevel="0" collapsed="false">
      <c r="B243" s="685" t="str">
        <f aca="false">IF(I243="", "", IF(基本情報入力シート!$L$16="", "", 基本情報入力シート!$L$16))</f>
        <v/>
      </c>
      <c r="D243" s="358"/>
    </row>
    <row r="244" customFormat="false" ht="13.5" hidden="false" customHeight="false" outlineLevel="0" collapsed="false">
      <c r="B244" s="685" t="str">
        <f aca="false">IF(I244="", "", IF(基本情報入力シート!$L$16="", "", 基本情報入力シート!$L$16))</f>
        <v/>
      </c>
      <c r="D244" s="358"/>
    </row>
    <row r="245" customFormat="false" ht="13.5" hidden="false" customHeight="false" outlineLevel="0" collapsed="false">
      <c r="B245" s="685" t="str">
        <f aca="false">IF(I245="", "", IF(基本情報入力シート!$L$16="", "", 基本情報入力シート!$L$16))</f>
        <v/>
      </c>
      <c r="D245" s="358"/>
    </row>
    <row r="246" customFormat="false" ht="13.5" hidden="false" customHeight="false" outlineLevel="0" collapsed="false">
      <c r="B246" s="685" t="str">
        <f aca="false">IF(I246="", "", IF(基本情報入力シート!$L$16="", "", 基本情報入力シート!$L$16))</f>
        <v/>
      </c>
      <c r="D246" s="358"/>
    </row>
    <row r="247" customFormat="false" ht="13.5" hidden="false" customHeight="false" outlineLevel="0" collapsed="false">
      <c r="B247" s="685" t="str">
        <f aca="false">IF(I247="", "", IF(基本情報入力シート!$L$16="", "", 基本情報入力シート!$L$16))</f>
        <v/>
      </c>
      <c r="D247" s="358"/>
    </row>
    <row r="248" customFormat="false" ht="13.5" hidden="false" customHeight="false" outlineLevel="0" collapsed="false">
      <c r="B248" s="685" t="str">
        <f aca="false">IF(I248="", "", IF(基本情報入力シート!$L$16="", "", 基本情報入力シート!$L$16))</f>
        <v/>
      </c>
      <c r="D248" s="358"/>
    </row>
    <row r="249" customFormat="false" ht="13.5" hidden="false" customHeight="false" outlineLevel="0" collapsed="false">
      <c r="B249" s="685" t="str">
        <f aca="false">IF(I249="", "", IF(基本情報入力シート!$L$16="", "", 基本情報入力シート!$L$16))</f>
        <v/>
      </c>
      <c r="D249" s="358"/>
    </row>
    <row r="250" customFormat="false" ht="13.5" hidden="false" customHeight="false" outlineLevel="0" collapsed="false">
      <c r="B250" s="685" t="str">
        <f aca="false">IF(I250="", "", IF(基本情報入力シート!$L$16="", "", 基本情報入力シート!$L$16))</f>
        <v/>
      </c>
      <c r="D250" s="358"/>
    </row>
    <row r="251" customFormat="false" ht="13.5" hidden="false" customHeight="false" outlineLevel="0" collapsed="false">
      <c r="B251" s="685" t="str">
        <f aca="false">IF(I251="", "", IF(基本情報入力シート!$L$16="", "", 基本情報入力シート!$L$16))</f>
        <v/>
      </c>
      <c r="D251" s="358"/>
    </row>
    <row r="252" customFormat="false" ht="13.5" hidden="false" customHeight="false" outlineLevel="0" collapsed="false">
      <c r="B252" s="685" t="str">
        <f aca="false">IF(I252="", "", IF(基本情報入力シート!$L$16="", "", 基本情報入力シート!$L$16))</f>
        <v/>
      </c>
      <c r="D252" s="358"/>
    </row>
    <row r="253" customFormat="false" ht="13.5" hidden="false" customHeight="false" outlineLevel="0" collapsed="false">
      <c r="B253" s="685" t="str">
        <f aca="false">IF(I253="", "", IF(基本情報入力シート!$L$16="", "", 基本情報入力シート!$L$16))</f>
        <v/>
      </c>
      <c r="D253" s="358"/>
    </row>
    <row r="254" customFormat="false" ht="13.5" hidden="false" customHeight="false" outlineLevel="0" collapsed="false">
      <c r="B254" s="685" t="str">
        <f aca="false">IF(I254="", "", IF(基本情報入力シート!$L$16="", "", 基本情報入力シート!$L$16))</f>
        <v/>
      </c>
      <c r="D254" s="358"/>
    </row>
    <row r="255" customFormat="false" ht="13.5" hidden="false" customHeight="false" outlineLevel="0" collapsed="false">
      <c r="B255" s="685" t="str">
        <f aca="false">IF(I255="", "", IF(基本情報入力シート!$L$16="", "", 基本情報入力シート!$L$16))</f>
        <v/>
      </c>
      <c r="D255" s="358"/>
    </row>
    <row r="256" customFormat="false" ht="13.5" hidden="false" customHeight="false" outlineLevel="0" collapsed="false">
      <c r="B256" s="685" t="str">
        <f aca="false">IF(I256="", "", IF(基本情報入力シート!$L$16="", "", 基本情報入力シート!$L$16))</f>
        <v/>
      </c>
      <c r="D256" s="358"/>
    </row>
    <row r="257" customFormat="false" ht="13.5" hidden="false" customHeight="false" outlineLevel="0" collapsed="false">
      <c r="B257" s="685" t="str">
        <f aca="false">IF(I257="", "", IF(基本情報入力シート!$L$16="", "", 基本情報入力シート!$L$16))</f>
        <v/>
      </c>
      <c r="D257" s="358"/>
    </row>
    <row r="258" customFormat="false" ht="13.5" hidden="false" customHeight="false" outlineLevel="0" collapsed="false">
      <c r="B258" s="685" t="str">
        <f aca="false">IF(I258="", "", IF(基本情報入力シート!$L$16="", "", 基本情報入力シート!$L$16))</f>
        <v/>
      </c>
      <c r="D258" s="358"/>
    </row>
    <row r="259" customFormat="false" ht="13.5" hidden="false" customHeight="false" outlineLevel="0" collapsed="false">
      <c r="B259" s="685" t="str">
        <f aca="false">IF(I259="", "", IF(基本情報入力シート!$L$16="", "", 基本情報入力シート!$L$16))</f>
        <v/>
      </c>
      <c r="D259" s="358"/>
    </row>
    <row r="260" customFormat="false" ht="13.5" hidden="false" customHeight="false" outlineLevel="0" collapsed="false">
      <c r="B260" s="685" t="str">
        <f aca="false">IF(I260="", "", IF(基本情報入力シート!$L$16="", "", 基本情報入力シート!$L$16))</f>
        <v/>
      </c>
      <c r="D260" s="358"/>
    </row>
    <row r="261" customFormat="false" ht="13.5" hidden="false" customHeight="false" outlineLevel="0" collapsed="false">
      <c r="B261" s="685" t="str">
        <f aca="false">IF(I261="", "", IF(基本情報入力シート!$L$16="", "", 基本情報入力シート!$L$16))</f>
        <v/>
      </c>
      <c r="D261" s="358"/>
    </row>
    <row r="262" customFormat="false" ht="13.5" hidden="false" customHeight="false" outlineLevel="0" collapsed="false">
      <c r="B262" s="685" t="str">
        <f aca="false">IF(I262="", "", IF(基本情報入力シート!$L$16="", "", 基本情報入力シート!$L$16))</f>
        <v/>
      </c>
      <c r="D262" s="358"/>
    </row>
    <row r="263" customFormat="false" ht="13.5" hidden="false" customHeight="false" outlineLevel="0" collapsed="false">
      <c r="B263" s="685" t="str">
        <f aca="false">IF(I263="", "", IF(基本情報入力シート!$L$16="", "", 基本情報入力シート!$L$16))</f>
        <v/>
      </c>
      <c r="D263" s="358"/>
    </row>
    <row r="264" customFormat="false" ht="13.5" hidden="false" customHeight="false" outlineLevel="0" collapsed="false">
      <c r="B264" s="685" t="str">
        <f aca="false">IF(I264="", "", IF(基本情報入力シート!$L$16="", "", 基本情報入力シート!$L$16))</f>
        <v/>
      </c>
      <c r="D264" s="358"/>
    </row>
    <row r="265" customFormat="false" ht="13.5" hidden="false" customHeight="false" outlineLevel="0" collapsed="false">
      <c r="B265" s="685" t="str">
        <f aca="false">IF(I265="", "", IF(基本情報入力シート!$L$16="", "", 基本情報入力シート!$L$16))</f>
        <v/>
      </c>
      <c r="D265" s="358"/>
    </row>
    <row r="266" customFormat="false" ht="13.5" hidden="false" customHeight="false" outlineLevel="0" collapsed="false">
      <c r="B266" s="685" t="str">
        <f aca="false">IF(I266="", "", IF(基本情報入力シート!$L$16="", "", 基本情報入力シート!$L$16))</f>
        <v/>
      </c>
      <c r="D266" s="358"/>
    </row>
    <row r="267" customFormat="false" ht="13.5" hidden="false" customHeight="false" outlineLevel="0" collapsed="false">
      <c r="B267" s="685" t="str">
        <f aca="false">IF(I267="", "", IF(基本情報入力シート!$L$16="", "", 基本情報入力シート!$L$16))</f>
        <v/>
      </c>
      <c r="D267" s="358"/>
    </row>
    <row r="268" customFormat="false" ht="13.5" hidden="false" customHeight="false" outlineLevel="0" collapsed="false">
      <c r="B268" s="685" t="str">
        <f aca="false">IF(I268="", "", IF(基本情報入力シート!$L$16="", "", 基本情報入力シート!$L$16))</f>
        <v/>
      </c>
      <c r="D268" s="358"/>
    </row>
    <row r="269" customFormat="false" ht="13.5" hidden="false" customHeight="false" outlineLevel="0" collapsed="false">
      <c r="B269" s="685" t="str">
        <f aca="false">IF(I269="", "", IF(基本情報入力シート!$L$16="", "", 基本情報入力シート!$L$16))</f>
        <v/>
      </c>
      <c r="D269" s="358"/>
    </row>
    <row r="270" customFormat="false" ht="13.5" hidden="false" customHeight="false" outlineLevel="0" collapsed="false">
      <c r="B270" s="685" t="str">
        <f aca="false">IF(I270="", "", IF(基本情報入力シート!$L$16="", "", 基本情報入力シート!$L$16))</f>
        <v/>
      </c>
      <c r="D270" s="358"/>
    </row>
    <row r="271" customFormat="false" ht="13.5" hidden="false" customHeight="false" outlineLevel="0" collapsed="false">
      <c r="B271" s="685" t="str">
        <f aca="false">IF(I271="", "", IF(基本情報入力シート!$L$16="", "", 基本情報入力シート!$L$16))</f>
        <v/>
      </c>
      <c r="D271" s="358"/>
    </row>
    <row r="272" customFormat="false" ht="13.5" hidden="false" customHeight="false" outlineLevel="0" collapsed="false">
      <c r="B272" s="685" t="str">
        <f aca="false">IF(I272="", "", IF(基本情報入力シート!$L$16="", "", 基本情報入力シート!$L$16))</f>
        <v/>
      </c>
      <c r="D272" s="358"/>
    </row>
    <row r="273" customFormat="false" ht="13.5" hidden="false" customHeight="false" outlineLevel="0" collapsed="false">
      <c r="B273" s="685" t="str">
        <f aca="false">IF(I273="", "", IF(基本情報入力シート!$L$16="", "", 基本情報入力シート!$L$16))</f>
        <v/>
      </c>
      <c r="D273" s="358"/>
    </row>
    <row r="274" customFormat="false" ht="13.5" hidden="false" customHeight="false" outlineLevel="0" collapsed="false">
      <c r="B274" s="685" t="str">
        <f aca="false">IF(I274="", "", IF(基本情報入力シート!$L$16="", "", 基本情報入力シート!$L$16))</f>
        <v/>
      </c>
      <c r="D274" s="358"/>
    </row>
    <row r="275" customFormat="false" ht="13.5" hidden="false" customHeight="false" outlineLevel="0" collapsed="false">
      <c r="B275" s="685" t="str">
        <f aca="false">IF(I275="", "", IF(基本情報入力シート!$L$16="", "", 基本情報入力シート!$L$16))</f>
        <v/>
      </c>
      <c r="D275" s="358"/>
    </row>
    <row r="276" customFormat="false" ht="13.5" hidden="false" customHeight="false" outlineLevel="0" collapsed="false">
      <c r="B276" s="685" t="str">
        <f aca="false">IF(I276="", "", IF(基本情報入力シート!$L$16="", "", 基本情報入力シート!$L$16))</f>
        <v/>
      </c>
      <c r="D276" s="358"/>
    </row>
    <row r="277" customFormat="false" ht="13.5" hidden="false" customHeight="false" outlineLevel="0" collapsed="false">
      <c r="B277" s="685" t="str">
        <f aca="false">IF(I277="", "", IF(基本情報入力シート!$L$16="", "", 基本情報入力シート!$L$16))</f>
        <v/>
      </c>
      <c r="D277" s="358"/>
    </row>
    <row r="278" customFormat="false" ht="13.5" hidden="false" customHeight="false" outlineLevel="0" collapsed="false">
      <c r="B278" s="685" t="str">
        <f aca="false">IF(I278="", "", IF(基本情報入力シート!$L$16="", "", 基本情報入力シート!$L$16))</f>
        <v/>
      </c>
      <c r="D278" s="358"/>
    </row>
    <row r="279" customFormat="false" ht="13.5" hidden="false" customHeight="false" outlineLevel="0" collapsed="false">
      <c r="B279" s="685" t="str">
        <f aca="false">IF(I279="", "", IF(基本情報入力シート!$L$16="", "", 基本情報入力シート!$L$16))</f>
        <v/>
      </c>
      <c r="D279" s="358"/>
    </row>
    <row r="280" customFormat="false" ht="13.5" hidden="false" customHeight="false" outlineLevel="0" collapsed="false">
      <c r="B280" s="685" t="str">
        <f aca="false">IF(I280="", "", IF(基本情報入力シート!$L$16="", "", 基本情報入力シート!$L$16))</f>
        <v/>
      </c>
      <c r="D280" s="358"/>
    </row>
    <row r="281" customFormat="false" ht="13.5" hidden="false" customHeight="false" outlineLevel="0" collapsed="false">
      <c r="B281" s="685" t="str">
        <f aca="false">IF(I281="", "", IF(基本情報入力シート!$L$16="", "", 基本情報入力シート!$L$16))</f>
        <v/>
      </c>
      <c r="D281" s="358"/>
    </row>
    <row r="282" customFormat="false" ht="13.5" hidden="false" customHeight="false" outlineLevel="0" collapsed="false">
      <c r="B282" s="685" t="str">
        <f aca="false">IF(I282="", "", IF(基本情報入力シート!$L$16="", "", 基本情報入力シート!$L$16))</f>
        <v/>
      </c>
      <c r="D282" s="358"/>
    </row>
    <row r="283" customFormat="false" ht="13.5" hidden="false" customHeight="false" outlineLevel="0" collapsed="false">
      <c r="B283" s="685" t="str">
        <f aca="false">IF(I283="", "", IF(基本情報入力シート!$L$16="", "", 基本情報入力シート!$L$16))</f>
        <v/>
      </c>
      <c r="D283" s="358"/>
    </row>
    <row r="284" customFormat="false" ht="13.5" hidden="false" customHeight="false" outlineLevel="0" collapsed="false">
      <c r="B284" s="685" t="str">
        <f aca="false">IF(I284="", "", IF(基本情報入力シート!$L$16="", "", 基本情報入力シート!$L$16))</f>
        <v/>
      </c>
      <c r="D284" s="358"/>
    </row>
    <row r="285" customFormat="false" ht="13.5" hidden="false" customHeight="false" outlineLevel="0" collapsed="false">
      <c r="B285" s="685" t="str">
        <f aca="false">IF(I285="", "", IF(基本情報入力シート!$L$16="", "", 基本情報入力シート!$L$16))</f>
        <v/>
      </c>
      <c r="D285" s="358"/>
    </row>
    <row r="286" customFormat="false" ht="13.5" hidden="false" customHeight="false" outlineLevel="0" collapsed="false">
      <c r="B286" s="685" t="str">
        <f aca="false">IF(I286="", "", IF(基本情報入力シート!$L$16="", "", 基本情報入力シート!$L$16))</f>
        <v/>
      </c>
      <c r="D286" s="358"/>
    </row>
    <row r="287" customFormat="false" ht="13.5" hidden="false" customHeight="false" outlineLevel="0" collapsed="false">
      <c r="B287" s="685" t="str">
        <f aca="false">IF(I287="", "", IF(基本情報入力シート!$L$16="", "", 基本情報入力シート!$L$16))</f>
        <v/>
      </c>
      <c r="D287" s="358"/>
    </row>
    <row r="288" customFormat="false" ht="13.5" hidden="false" customHeight="false" outlineLevel="0" collapsed="false">
      <c r="B288" s="685" t="str">
        <f aca="false">IF(I288="", "", IF(基本情報入力シート!$L$16="", "", 基本情報入力シート!$L$16))</f>
        <v/>
      </c>
      <c r="D288" s="358"/>
    </row>
    <row r="289" customFormat="false" ht="13.5" hidden="false" customHeight="false" outlineLevel="0" collapsed="false">
      <c r="B289" s="685" t="str">
        <f aca="false">IF(I289="", "", IF(基本情報入力シート!$L$16="", "", 基本情報入力シート!$L$16))</f>
        <v/>
      </c>
      <c r="D289" s="358"/>
    </row>
    <row r="290" customFormat="false" ht="13.5" hidden="false" customHeight="false" outlineLevel="0" collapsed="false">
      <c r="B290" s="685" t="str">
        <f aca="false">IF(I290="", "", IF(基本情報入力シート!$L$16="", "", 基本情報入力シート!$L$16))</f>
        <v/>
      </c>
      <c r="D290" s="358"/>
    </row>
    <row r="291" customFormat="false" ht="13.5" hidden="false" customHeight="false" outlineLevel="0" collapsed="false">
      <c r="B291" s="685" t="str">
        <f aca="false">IF(I291="", "", IF(基本情報入力シート!$L$16="", "", 基本情報入力シート!$L$16))</f>
        <v/>
      </c>
      <c r="D291" s="358"/>
    </row>
    <row r="292" customFormat="false" ht="13.5" hidden="false" customHeight="false" outlineLevel="0" collapsed="false">
      <c r="B292" s="685" t="str">
        <f aca="false">IF(I292="", "", IF(基本情報入力シート!$L$16="", "", 基本情報入力シート!$L$16))</f>
        <v/>
      </c>
      <c r="D292" s="358"/>
    </row>
    <row r="293" customFormat="false" ht="13.5" hidden="false" customHeight="false" outlineLevel="0" collapsed="false">
      <c r="B293" s="685" t="str">
        <f aca="false">IF(I293="", "", IF(基本情報入力シート!$L$16="", "", 基本情報入力シート!$L$16))</f>
        <v/>
      </c>
      <c r="D293" s="358"/>
    </row>
    <row r="294" customFormat="false" ht="13.5" hidden="false" customHeight="false" outlineLevel="0" collapsed="false">
      <c r="B294" s="685" t="str">
        <f aca="false">IF(I294="", "", IF(基本情報入力シート!$L$16="", "", 基本情報入力シート!$L$16))</f>
        <v/>
      </c>
      <c r="D294" s="358"/>
    </row>
    <row r="295" customFormat="false" ht="13.5" hidden="false" customHeight="false" outlineLevel="0" collapsed="false">
      <c r="B295" s="685" t="str">
        <f aca="false">IF(I295="", "", IF(基本情報入力シート!$L$16="", "", 基本情報入力シート!$L$16))</f>
        <v/>
      </c>
      <c r="D295" s="358"/>
    </row>
    <row r="296" customFormat="false" ht="13.5" hidden="false" customHeight="false" outlineLevel="0" collapsed="false">
      <c r="B296" s="685" t="str">
        <f aca="false">IF(I296="", "", IF(基本情報入力シート!$L$16="", "", 基本情報入力シート!$L$16))</f>
        <v/>
      </c>
      <c r="D296" s="358"/>
    </row>
    <row r="297" customFormat="false" ht="13.5" hidden="false" customHeight="false" outlineLevel="0" collapsed="false">
      <c r="B297" s="685" t="str">
        <f aca="false">IF(I297="", "", IF(基本情報入力シート!$L$16="", "", 基本情報入力シート!$L$16))</f>
        <v/>
      </c>
      <c r="D297" s="358"/>
    </row>
    <row r="298" customFormat="false" ht="13.5" hidden="false" customHeight="false" outlineLevel="0" collapsed="false">
      <c r="B298" s="685" t="str">
        <f aca="false">IF(I298="", "", IF(基本情報入力シート!$L$16="", "", 基本情報入力シート!$L$16))</f>
        <v/>
      </c>
      <c r="D298" s="358"/>
    </row>
    <row r="299" customFormat="false" ht="13.5" hidden="false" customHeight="false" outlineLevel="0" collapsed="false">
      <c r="B299" s="685" t="str">
        <f aca="false">IF(I299="", "", IF(基本情報入力シート!$L$16="", "", 基本情報入力シート!$L$16))</f>
        <v/>
      </c>
      <c r="D299" s="358"/>
    </row>
    <row r="300" customFormat="false" ht="13.5" hidden="false" customHeight="false" outlineLevel="0" collapsed="false">
      <c r="B300" s="685" t="str">
        <f aca="false">IF(I300="", "", IF(基本情報入力シート!$L$16="", "", 基本情報入力シート!$L$16))</f>
        <v/>
      </c>
      <c r="D300" s="358"/>
    </row>
    <row r="301" customFormat="false" ht="13.5" hidden="false" customHeight="false" outlineLevel="0" collapsed="false">
      <c r="B301" s="685" t="str">
        <f aca="false">IF(I301="", "", IF(基本情報入力シート!$L$16="", "", 基本情報入力シート!$L$16))</f>
        <v/>
      </c>
      <c r="D301" s="358"/>
    </row>
    <row r="302" customFormat="false" ht="13.5" hidden="false" customHeight="false" outlineLevel="0" collapsed="false">
      <c r="B302" s="685" t="str">
        <f aca="false">IF(I302="", "", IF(基本情報入力シート!$L$16="", "", 基本情報入力シート!$L$16))</f>
        <v/>
      </c>
      <c r="D302" s="358"/>
    </row>
    <row r="303" customFormat="false" ht="13.5" hidden="false" customHeight="false" outlineLevel="0" collapsed="false">
      <c r="B303" s="685" t="str">
        <f aca="false">IF(I303="", "", IF(基本情報入力シート!$L$16="", "", 基本情報入力シート!$L$16))</f>
        <v/>
      </c>
      <c r="D303" s="358"/>
    </row>
    <row r="304" customFormat="false" ht="13.5" hidden="false" customHeight="false" outlineLevel="0" collapsed="false">
      <c r="B304" s="685" t="str">
        <f aca="false">IF(I304="", "", IF(基本情報入力シート!$L$16="", "", 基本情報入力シート!$L$16))</f>
        <v/>
      </c>
      <c r="D304" s="358"/>
    </row>
    <row r="305" customFormat="false" ht="13.5" hidden="false" customHeight="false" outlineLevel="0" collapsed="false">
      <c r="B305" s="685" t="str">
        <f aca="false">IF(I305="", "", IF(基本情報入力シート!$L$16="", "", 基本情報入力シート!$L$16))</f>
        <v/>
      </c>
      <c r="D305" s="358"/>
    </row>
    <row r="306" customFormat="false" ht="13.5" hidden="false" customHeight="false" outlineLevel="0" collapsed="false">
      <c r="B306" s="685" t="str">
        <f aca="false">IF(I306="", "", IF(基本情報入力シート!$L$16="", "", 基本情報入力シート!$L$16))</f>
        <v/>
      </c>
      <c r="D306" s="358"/>
    </row>
    <row r="307" customFormat="false" ht="13.5" hidden="false" customHeight="false" outlineLevel="0" collapsed="false">
      <c r="B307" s="685" t="str">
        <f aca="false">IF(I307="", "", IF(基本情報入力シート!$L$16="", "", 基本情報入力シート!$L$16))</f>
        <v/>
      </c>
      <c r="D307" s="358"/>
    </row>
    <row r="308" customFormat="false" ht="13.5" hidden="false" customHeight="false" outlineLevel="0" collapsed="false">
      <c r="B308" s="685" t="str">
        <f aca="false">IF(I308="", "", IF(基本情報入力シート!$L$16="", "", 基本情報入力シート!$L$16))</f>
        <v/>
      </c>
      <c r="D308" s="358"/>
    </row>
    <row r="309" customFormat="false" ht="13.5" hidden="false" customHeight="false" outlineLevel="0" collapsed="false">
      <c r="B309" s="685" t="str">
        <f aca="false">IF(I309="", "", IF(基本情報入力シート!$L$16="", "", 基本情報入力シート!$L$16))</f>
        <v/>
      </c>
      <c r="D309" s="358"/>
    </row>
    <row r="310" customFormat="false" ht="13.5" hidden="false" customHeight="false" outlineLevel="0" collapsed="false">
      <c r="B310" s="685" t="str">
        <f aca="false">IF(I310="", "", IF(基本情報入力シート!$L$16="", "", 基本情報入力シート!$L$16))</f>
        <v/>
      </c>
      <c r="D310" s="358"/>
    </row>
    <row r="311" customFormat="false" ht="13.5" hidden="false" customHeight="false" outlineLevel="0" collapsed="false">
      <c r="B311" s="685" t="str">
        <f aca="false">IF(I311="", "", IF(基本情報入力シート!$L$16="", "", 基本情報入力シート!$L$16))</f>
        <v/>
      </c>
      <c r="D311" s="358"/>
    </row>
    <row r="312" customFormat="false" ht="13.5" hidden="false" customHeight="false" outlineLevel="0" collapsed="false">
      <c r="B312" s="685" t="str">
        <f aca="false">IF(I312="", "", IF(基本情報入力シート!$L$16="", "", 基本情報入力シート!$L$16))</f>
        <v/>
      </c>
      <c r="D312" s="358"/>
    </row>
    <row r="313" customFormat="false" ht="13.5" hidden="false" customHeight="false" outlineLevel="0" collapsed="false">
      <c r="B313" s="685" t="str">
        <f aca="false">IF(I313="", "", IF(基本情報入力シート!$L$16="", "", 基本情報入力シート!$L$16))</f>
        <v/>
      </c>
      <c r="D313" s="358"/>
    </row>
    <row r="314" customFormat="false" ht="13.5" hidden="false" customHeight="false" outlineLevel="0" collapsed="false">
      <c r="B314" s="685" t="str">
        <f aca="false">IF(I314="", "", IF(基本情報入力シート!$L$16="", "", 基本情報入力シート!$L$16))</f>
        <v/>
      </c>
      <c r="D314" s="358"/>
    </row>
    <row r="315" customFormat="false" ht="13.5" hidden="false" customHeight="false" outlineLevel="0" collapsed="false">
      <c r="B315" s="685" t="str">
        <f aca="false">IF(I315="", "", IF(基本情報入力シート!$L$16="", "", 基本情報入力シート!$L$16))</f>
        <v/>
      </c>
      <c r="D315" s="358"/>
    </row>
    <row r="316" customFormat="false" ht="13.5" hidden="false" customHeight="false" outlineLevel="0" collapsed="false">
      <c r="B316" s="685" t="str">
        <f aca="false">IF(I316="", "", IF(基本情報入力シート!$L$16="", "", 基本情報入力シート!$L$16))</f>
        <v/>
      </c>
      <c r="D316" s="358"/>
    </row>
    <row r="317" customFormat="false" ht="13.5" hidden="false" customHeight="false" outlineLevel="0" collapsed="false">
      <c r="B317" s="685" t="str">
        <f aca="false">IF(I317="", "", IF(基本情報入力シート!$L$16="", "", 基本情報入力シート!$L$16))</f>
        <v/>
      </c>
      <c r="D317" s="358"/>
    </row>
    <row r="318" customFormat="false" ht="13.5" hidden="false" customHeight="false" outlineLevel="0" collapsed="false">
      <c r="B318" s="685" t="str">
        <f aca="false">IF(I318="", "", IF(基本情報入力シート!$L$16="", "", 基本情報入力シート!$L$16))</f>
        <v/>
      </c>
      <c r="D318" s="358"/>
    </row>
    <row r="319" customFormat="false" ht="13.5" hidden="false" customHeight="false" outlineLevel="0" collapsed="false">
      <c r="B319" s="685" t="str">
        <f aca="false">IF(I319="", "", IF(基本情報入力シート!$L$16="", "", 基本情報入力シート!$L$16))</f>
        <v/>
      </c>
      <c r="D319" s="358"/>
    </row>
    <row r="320" customFormat="false" ht="13.5" hidden="false" customHeight="false" outlineLevel="0" collapsed="false">
      <c r="B320" s="685" t="str">
        <f aca="false">IF(I320="", "", IF(基本情報入力シート!$L$16="", "", 基本情報入力シート!$L$16))</f>
        <v/>
      </c>
      <c r="D320" s="358"/>
    </row>
    <row r="321" customFormat="false" ht="13.5" hidden="false" customHeight="false" outlineLevel="0" collapsed="false">
      <c r="B321" s="685" t="str">
        <f aca="false">IF(I321="", "", IF(基本情報入力シート!$L$16="", "", 基本情報入力シート!$L$16))</f>
        <v/>
      </c>
      <c r="D321" s="358"/>
    </row>
    <row r="322" customFormat="false" ht="13.5" hidden="false" customHeight="false" outlineLevel="0" collapsed="false">
      <c r="B322" s="685" t="str">
        <f aca="false">IF(I322="", "", IF(基本情報入力シート!$L$16="", "", 基本情報入力シート!$L$16))</f>
        <v/>
      </c>
      <c r="D322" s="358"/>
    </row>
    <row r="323" customFormat="false" ht="13.5" hidden="false" customHeight="false" outlineLevel="0" collapsed="false">
      <c r="B323" s="685" t="str">
        <f aca="false">IF(I323="", "", IF(基本情報入力シート!$L$16="", "", 基本情報入力シート!$L$16))</f>
        <v/>
      </c>
      <c r="D323" s="358"/>
    </row>
    <row r="324" customFormat="false" ht="13.5" hidden="false" customHeight="false" outlineLevel="0" collapsed="false">
      <c r="B324" s="685" t="str">
        <f aca="false">IF(I324="", "", IF(基本情報入力シート!$L$16="", "", 基本情報入力シート!$L$16))</f>
        <v/>
      </c>
      <c r="D324" s="358"/>
    </row>
    <row r="325" customFormat="false" ht="13.5" hidden="false" customHeight="false" outlineLevel="0" collapsed="false">
      <c r="B325" s="685" t="str">
        <f aca="false">IF(I325="", "", IF(基本情報入力シート!$L$16="", "", 基本情報入力シート!$L$16))</f>
        <v/>
      </c>
      <c r="D325" s="358"/>
    </row>
    <row r="326" customFormat="false" ht="13.5" hidden="false" customHeight="false" outlineLevel="0" collapsed="false">
      <c r="B326" s="685" t="str">
        <f aca="false">IF(I326="", "", IF(基本情報入力シート!$L$16="", "", 基本情報入力シート!$L$16))</f>
        <v/>
      </c>
      <c r="D326" s="358"/>
    </row>
    <row r="327" customFormat="false" ht="13.5" hidden="false" customHeight="false" outlineLevel="0" collapsed="false">
      <c r="B327" s="685" t="str">
        <f aca="false">IF(I327="", "", IF(基本情報入力シート!$L$16="", "", 基本情報入力シート!$L$16))</f>
        <v/>
      </c>
      <c r="D327" s="358"/>
    </row>
    <row r="328" customFormat="false" ht="13.5" hidden="false" customHeight="false" outlineLevel="0" collapsed="false">
      <c r="B328" s="685" t="str">
        <f aca="false">IF(I328="", "", IF(基本情報入力シート!$L$16="", "", 基本情報入力シート!$L$16))</f>
        <v/>
      </c>
      <c r="D328" s="358"/>
    </row>
    <row r="329" customFormat="false" ht="13.5" hidden="false" customHeight="false" outlineLevel="0" collapsed="false">
      <c r="B329" s="685" t="str">
        <f aca="false">IF(I329="", "", IF(基本情報入力シート!$L$16="", "", 基本情報入力シート!$L$16))</f>
        <v/>
      </c>
      <c r="D329" s="358"/>
    </row>
    <row r="330" customFormat="false" ht="13.5" hidden="false" customHeight="false" outlineLevel="0" collapsed="false">
      <c r="B330" s="685" t="str">
        <f aca="false">IF(I330="", "", IF(基本情報入力シート!$L$16="", "", 基本情報入力シート!$L$16))</f>
        <v/>
      </c>
      <c r="D330" s="358"/>
    </row>
    <row r="331" customFormat="false" ht="13.5" hidden="false" customHeight="false" outlineLevel="0" collapsed="false">
      <c r="B331" s="685" t="str">
        <f aca="false">IF(I331="", "", IF(基本情報入力シート!$L$16="", "", 基本情報入力シート!$L$16))</f>
        <v/>
      </c>
      <c r="D331" s="358"/>
    </row>
    <row r="332" customFormat="false" ht="13.5" hidden="false" customHeight="false" outlineLevel="0" collapsed="false">
      <c r="B332" s="685" t="str">
        <f aca="false">IF(I332="", "", IF(基本情報入力シート!$L$16="", "", 基本情報入力シート!$L$16))</f>
        <v/>
      </c>
      <c r="D332" s="358"/>
    </row>
    <row r="333" customFormat="false" ht="13.5" hidden="false" customHeight="false" outlineLevel="0" collapsed="false">
      <c r="B333" s="685" t="str">
        <f aca="false">IF(I333="", "", IF(基本情報入力シート!$L$16="", "", 基本情報入力シート!$L$16))</f>
        <v/>
      </c>
      <c r="D333" s="358"/>
    </row>
    <row r="334" customFormat="false" ht="13.5" hidden="false" customHeight="false" outlineLevel="0" collapsed="false">
      <c r="B334" s="685" t="str">
        <f aca="false">IF(I334="", "", IF(基本情報入力シート!$L$16="", "", 基本情報入力シート!$L$16))</f>
        <v/>
      </c>
      <c r="D334" s="358"/>
    </row>
    <row r="335" customFormat="false" ht="13.5" hidden="false" customHeight="false" outlineLevel="0" collapsed="false">
      <c r="B335" s="685" t="str">
        <f aca="false">IF(I335="", "", IF(基本情報入力シート!$L$16="", "", 基本情報入力シート!$L$16))</f>
        <v/>
      </c>
      <c r="D335" s="358"/>
    </row>
    <row r="336" customFormat="false" ht="13.5" hidden="false" customHeight="false" outlineLevel="0" collapsed="false">
      <c r="B336" s="685" t="str">
        <f aca="false">IF(I336="", "", IF(基本情報入力シート!$L$16="", "", 基本情報入力シート!$L$16))</f>
        <v/>
      </c>
      <c r="D336" s="358"/>
    </row>
    <row r="337" customFormat="false" ht="13.5" hidden="false" customHeight="false" outlineLevel="0" collapsed="false">
      <c r="B337" s="685" t="str">
        <f aca="false">IF(I337="", "", IF(基本情報入力シート!$L$16="", "", 基本情報入力シート!$L$16))</f>
        <v/>
      </c>
      <c r="D337" s="358"/>
    </row>
    <row r="338" customFormat="false" ht="13.5" hidden="false" customHeight="false" outlineLevel="0" collapsed="false">
      <c r="B338" s="685" t="str">
        <f aca="false">IF(I338="", "", IF(基本情報入力シート!$L$16="", "", 基本情報入力シート!$L$16))</f>
        <v/>
      </c>
      <c r="D338" s="358"/>
    </row>
    <row r="339" customFormat="false" ht="13.5" hidden="false" customHeight="false" outlineLevel="0" collapsed="false">
      <c r="B339" s="685" t="str">
        <f aca="false">IF(I339="", "", IF(基本情報入力シート!$L$16="", "", 基本情報入力シート!$L$16))</f>
        <v/>
      </c>
      <c r="D339" s="358"/>
    </row>
    <row r="340" customFormat="false" ht="13.5" hidden="false" customHeight="false" outlineLevel="0" collapsed="false">
      <c r="B340" s="685" t="str">
        <f aca="false">IF(I340="", "", IF(基本情報入力シート!$L$16="", "", 基本情報入力シート!$L$16))</f>
        <v/>
      </c>
      <c r="D340" s="358"/>
    </row>
    <row r="341" customFormat="false" ht="13.5" hidden="false" customHeight="false" outlineLevel="0" collapsed="false">
      <c r="B341" s="685" t="str">
        <f aca="false">IF(I341="", "", IF(基本情報入力シート!$L$16="", "", 基本情報入力シート!$L$16))</f>
        <v/>
      </c>
      <c r="D341" s="358"/>
    </row>
    <row r="342" customFormat="false" ht="13.5" hidden="false" customHeight="false" outlineLevel="0" collapsed="false">
      <c r="B342" s="685" t="str">
        <f aca="false">IF(I342="", "", IF(基本情報入力シート!$L$16="", "", 基本情報入力シート!$L$16))</f>
        <v/>
      </c>
      <c r="D342" s="358"/>
    </row>
    <row r="343" customFormat="false" ht="13.5" hidden="false" customHeight="false" outlineLevel="0" collapsed="false">
      <c r="B343" s="685" t="str">
        <f aca="false">IF(I343="", "", IF(基本情報入力シート!$L$16="", "", 基本情報入力シート!$L$16))</f>
        <v/>
      </c>
      <c r="D343" s="358"/>
    </row>
    <row r="344" customFormat="false" ht="13.5" hidden="false" customHeight="false" outlineLevel="0" collapsed="false">
      <c r="B344" s="685" t="str">
        <f aca="false">IF(I344="", "", IF(基本情報入力シート!$L$16="", "", 基本情報入力シート!$L$16))</f>
        <v/>
      </c>
      <c r="D344" s="358"/>
    </row>
    <row r="345" customFormat="false" ht="13.5" hidden="false" customHeight="false" outlineLevel="0" collapsed="false">
      <c r="B345" s="685" t="str">
        <f aca="false">IF(I345="", "", IF(基本情報入力シート!$L$16="", "", 基本情報入力シート!$L$16))</f>
        <v/>
      </c>
      <c r="D345" s="358"/>
    </row>
    <row r="346" customFormat="false" ht="13.5" hidden="false" customHeight="false" outlineLevel="0" collapsed="false">
      <c r="B346" s="685" t="str">
        <f aca="false">IF(I346="", "", IF(基本情報入力シート!$L$16="", "", 基本情報入力シート!$L$16))</f>
        <v/>
      </c>
      <c r="D346" s="358"/>
    </row>
    <row r="347" customFormat="false" ht="13.5" hidden="false" customHeight="false" outlineLevel="0" collapsed="false">
      <c r="B347" s="685" t="str">
        <f aca="false">IF(I347="", "", IF(基本情報入力シート!$L$16="", "", 基本情報入力シート!$L$16))</f>
        <v/>
      </c>
      <c r="D347" s="358"/>
    </row>
    <row r="348" customFormat="false" ht="13.5" hidden="false" customHeight="false" outlineLevel="0" collapsed="false">
      <c r="B348" s="685" t="str">
        <f aca="false">IF(I348="", "", IF(基本情報入力シート!$L$16="", "", 基本情報入力シート!$L$16))</f>
        <v/>
      </c>
      <c r="D348" s="358"/>
    </row>
    <row r="349" customFormat="false" ht="13.5" hidden="false" customHeight="false" outlineLevel="0" collapsed="false">
      <c r="B349" s="685" t="str">
        <f aca="false">IF(I349="", "", IF(基本情報入力シート!$L$16="", "", 基本情報入力シート!$L$16))</f>
        <v/>
      </c>
      <c r="D349" s="358"/>
    </row>
    <row r="350" customFormat="false" ht="13.5" hidden="false" customHeight="false" outlineLevel="0" collapsed="false">
      <c r="B350" s="685" t="str">
        <f aca="false">IF(I350="", "", IF(基本情報入力シート!$L$16="", "", 基本情報入力シート!$L$16))</f>
        <v/>
      </c>
      <c r="D350" s="358"/>
    </row>
    <row r="351" customFormat="false" ht="13.5" hidden="false" customHeight="false" outlineLevel="0" collapsed="false">
      <c r="B351" s="685" t="str">
        <f aca="false">IF(I351="", "", IF(基本情報入力シート!$L$16="", "", 基本情報入力シート!$L$16))</f>
        <v/>
      </c>
      <c r="D351" s="358"/>
    </row>
    <row r="352" customFormat="false" ht="13.5" hidden="false" customHeight="false" outlineLevel="0" collapsed="false">
      <c r="B352" s="685" t="str">
        <f aca="false">IF(I352="", "", IF(基本情報入力シート!$L$16="", "", 基本情報入力シート!$L$16))</f>
        <v/>
      </c>
      <c r="D352" s="358"/>
    </row>
    <row r="353" customFormat="false" ht="13.5" hidden="false" customHeight="false" outlineLevel="0" collapsed="false">
      <c r="B353" s="685" t="str">
        <f aca="false">IF(I353="", "", IF(基本情報入力シート!$L$16="", "", 基本情報入力シート!$L$16))</f>
        <v/>
      </c>
      <c r="D353" s="358"/>
    </row>
    <row r="354" customFormat="false" ht="13.5" hidden="false" customHeight="false" outlineLevel="0" collapsed="false">
      <c r="B354" s="685" t="str">
        <f aca="false">IF(I354="", "", IF(基本情報入力シート!$L$16="", "", 基本情報入力シート!$L$16))</f>
        <v/>
      </c>
      <c r="D354" s="358"/>
    </row>
    <row r="355" customFormat="false" ht="13.5" hidden="false" customHeight="false" outlineLevel="0" collapsed="false">
      <c r="B355" s="685" t="str">
        <f aca="false">IF(I355="", "", IF(基本情報入力シート!$L$16="", "", 基本情報入力シート!$L$16))</f>
        <v/>
      </c>
      <c r="D355" s="358"/>
    </row>
    <row r="356" customFormat="false" ht="13.5" hidden="false" customHeight="false" outlineLevel="0" collapsed="false">
      <c r="B356" s="685" t="str">
        <f aca="false">IF(I356="", "", IF(基本情報入力シート!$L$16="", "", 基本情報入力シート!$L$16))</f>
        <v/>
      </c>
      <c r="D356" s="358"/>
    </row>
    <row r="357" customFormat="false" ht="13.5" hidden="false" customHeight="false" outlineLevel="0" collapsed="false">
      <c r="B357" s="685" t="str">
        <f aca="false">IF(I357="", "", IF(基本情報入力シート!$L$16="", "", 基本情報入力シート!$L$16))</f>
        <v/>
      </c>
      <c r="D357" s="358"/>
    </row>
    <row r="358" customFormat="false" ht="13.5" hidden="false" customHeight="false" outlineLevel="0" collapsed="false">
      <c r="B358" s="685" t="str">
        <f aca="false">IF(I358="", "", IF(基本情報入力シート!$L$16="", "", 基本情報入力シート!$L$16))</f>
        <v/>
      </c>
      <c r="D358" s="358"/>
    </row>
    <row r="359" customFormat="false" ht="13.5" hidden="false" customHeight="false" outlineLevel="0" collapsed="false">
      <c r="B359" s="685" t="str">
        <f aca="false">IF(I359="", "", IF(基本情報入力シート!$L$16="", "", 基本情報入力シート!$L$16))</f>
        <v/>
      </c>
      <c r="D359" s="358"/>
    </row>
    <row r="360" customFormat="false" ht="13.5" hidden="false" customHeight="false" outlineLevel="0" collapsed="false">
      <c r="B360" s="685" t="str">
        <f aca="false">IF(I360="", "", IF(基本情報入力シート!$L$16="", "", 基本情報入力シート!$L$16))</f>
        <v/>
      </c>
      <c r="D360" s="358"/>
    </row>
    <row r="361" customFormat="false" ht="13.5" hidden="false" customHeight="false" outlineLevel="0" collapsed="false">
      <c r="B361" s="685" t="str">
        <f aca="false">IF(I361="", "", IF(基本情報入力シート!$L$16="", "", 基本情報入力シート!$L$16))</f>
        <v/>
      </c>
      <c r="D361" s="358"/>
    </row>
    <row r="362" customFormat="false" ht="13.5" hidden="false" customHeight="false" outlineLevel="0" collapsed="false">
      <c r="B362" s="685" t="str">
        <f aca="false">IF(I362="", "", IF(基本情報入力シート!$L$16="", "", 基本情報入力シート!$L$16))</f>
        <v/>
      </c>
      <c r="D362" s="358"/>
    </row>
    <row r="363" customFormat="false" ht="13.5" hidden="false" customHeight="false" outlineLevel="0" collapsed="false">
      <c r="B363" s="685" t="str">
        <f aca="false">IF(I363="", "", IF(基本情報入力シート!$L$16="", "", 基本情報入力シート!$L$16))</f>
        <v/>
      </c>
      <c r="D363" s="358"/>
    </row>
    <row r="364" customFormat="false" ht="13.5" hidden="false" customHeight="false" outlineLevel="0" collapsed="false">
      <c r="B364" s="685" t="str">
        <f aca="false">IF(I364="", "", IF(基本情報入力シート!$L$16="", "", 基本情報入力シート!$L$16))</f>
        <v/>
      </c>
      <c r="D364" s="358"/>
    </row>
    <row r="365" customFormat="false" ht="13.5" hidden="false" customHeight="false" outlineLevel="0" collapsed="false">
      <c r="B365" s="685" t="str">
        <f aca="false">IF(I365="", "", IF(基本情報入力シート!$L$16="", "", 基本情報入力シート!$L$16))</f>
        <v/>
      </c>
      <c r="D365" s="358"/>
    </row>
    <row r="366" customFormat="false" ht="13.5" hidden="false" customHeight="false" outlineLevel="0" collapsed="false">
      <c r="B366" s="685" t="str">
        <f aca="false">IF(I366="", "", IF(基本情報入力シート!$L$16="", "", 基本情報入力シート!$L$16))</f>
        <v/>
      </c>
      <c r="D366" s="358"/>
    </row>
    <row r="367" customFormat="false" ht="13.5" hidden="false" customHeight="false" outlineLevel="0" collapsed="false">
      <c r="B367" s="685" t="str">
        <f aca="false">IF(I367="", "", IF(基本情報入力シート!$L$16="", "", 基本情報入力シート!$L$16))</f>
        <v/>
      </c>
      <c r="D367" s="358"/>
    </row>
    <row r="368" customFormat="false" ht="13.5" hidden="false" customHeight="false" outlineLevel="0" collapsed="false">
      <c r="B368" s="685" t="str">
        <f aca="false">IF(I368="", "", IF(基本情報入力シート!$L$16="", "", 基本情報入力シート!$L$16))</f>
        <v/>
      </c>
      <c r="D368" s="358"/>
    </row>
    <row r="369" customFormat="false" ht="13.5" hidden="false" customHeight="false" outlineLevel="0" collapsed="false">
      <c r="B369" s="685" t="str">
        <f aca="false">IF(I369="", "", IF(基本情報入力シート!$L$16="", "", 基本情報入力シート!$L$16))</f>
        <v/>
      </c>
      <c r="D369" s="358"/>
    </row>
    <row r="370" customFormat="false" ht="13.5" hidden="false" customHeight="false" outlineLevel="0" collapsed="false">
      <c r="B370" s="685" t="str">
        <f aca="false">IF(I370="", "", IF(基本情報入力シート!$L$16="", "", 基本情報入力シート!$L$16))</f>
        <v/>
      </c>
      <c r="D370" s="358"/>
    </row>
    <row r="371" customFormat="false" ht="13.5" hidden="false" customHeight="false" outlineLevel="0" collapsed="false">
      <c r="B371" s="685" t="str">
        <f aca="false">IF(I371="", "", IF(基本情報入力シート!$L$16="", "", 基本情報入力シート!$L$16))</f>
        <v/>
      </c>
      <c r="D371" s="358"/>
    </row>
    <row r="372" customFormat="false" ht="13.5" hidden="false" customHeight="false" outlineLevel="0" collapsed="false">
      <c r="B372" s="685" t="str">
        <f aca="false">IF(I372="", "", IF(基本情報入力シート!$L$16="", "", 基本情報入力シート!$L$16))</f>
        <v/>
      </c>
      <c r="D372" s="358"/>
    </row>
    <row r="373" customFormat="false" ht="13.5" hidden="false" customHeight="false" outlineLevel="0" collapsed="false">
      <c r="B373" s="685" t="str">
        <f aca="false">IF(I373="", "", IF(基本情報入力シート!$L$16="", "", 基本情報入力シート!$L$16))</f>
        <v/>
      </c>
      <c r="D373" s="358"/>
    </row>
    <row r="374" customFormat="false" ht="13.5" hidden="false" customHeight="false" outlineLevel="0" collapsed="false">
      <c r="B374" s="685" t="str">
        <f aca="false">IF(I374="", "", IF(基本情報入力シート!$L$16="", "", 基本情報入力シート!$L$16))</f>
        <v/>
      </c>
      <c r="D374" s="358"/>
    </row>
    <row r="375" customFormat="false" ht="13.5" hidden="false" customHeight="false" outlineLevel="0" collapsed="false">
      <c r="B375" s="685" t="str">
        <f aca="false">IF(I375="", "", IF(基本情報入力シート!$L$16="", "", 基本情報入力シート!$L$16))</f>
        <v/>
      </c>
      <c r="D375" s="358"/>
    </row>
    <row r="376" customFormat="false" ht="13.5" hidden="false" customHeight="false" outlineLevel="0" collapsed="false">
      <c r="B376" s="685" t="str">
        <f aca="false">IF(I376="", "", IF(基本情報入力シート!$L$16="", "", 基本情報入力シート!$L$16))</f>
        <v/>
      </c>
      <c r="D376" s="358"/>
    </row>
    <row r="377" customFormat="false" ht="13.5" hidden="false" customHeight="false" outlineLevel="0" collapsed="false">
      <c r="B377" s="685" t="str">
        <f aca="false">IF(I377="", "", IF(基本情報入力シート!$L$16="", "", 基本情報入力シート!$L$16))</f>
        <v/>
      </c>
      <c r="D377" s="358"/>
    </row>
    <row r="378" customFormat="false" ht="13.5" hidden="false" customHeight="false" outlineLevel="0" collapsed="false">
      <c r="B378" s="685" t="str">
        <f aca="false">IF(I378="", "", IF(基本情報入力シート!$L$16="", "", 基本情報入力シート!$L$16))</f>
        <v/>
      </c>
      <c r="D378" s="358"/>
    </row>
    <row r="379" customFormat="false" ht="13.5" hidden="false" customHeight="false" outlineLevel="0" collapsed="false">
      <c r="B379" s="685" t="str">
        <f aca="false">IF(I379="", "", IF(基本情報入力シート!$L$16="", "", 基本情報入力シート!$L$16))</f>
        <v/>
      </c>
      <c r="D379" s="358"/>
    </row>
    <row r="380" customFormat="false" ht="13.5" hidden="false" customHeight="false" outlineLevel="0" collapsed="false">
      <c r="B380" s="685" t="str">
        <f aca="false">IF(I380="", "", IF(基本情報入力シート!$L$16="", "", 基本情報入力シート!$L$16))</f>
        <v/>
      </c>
      <c r="D380" s="358"/>
    </row>
    <row r="381" customFormat="false" ht="13.5" hidden="false" customHeight="false" outlineLevel="0" collapsed="false">
      <c r="B381" s="685" t="str">
        <f aca="false">IF(I381="", "", IF(基本情報入力シート!$L$16="", "", 基本情報入力シート!$L$16))</f>
        <v/>
      </c>
      <c r="D381" s="358"/>
    </row>
    <row r="382" customFormat="false" ht="13.5" hidden="false" customHeight="false" outlineLevel="0" collapsed="false">
      <c r="B382" s="685" t="str">
        <f aca="false">IF(I382="", "", IF(基本情報入力シート!$L$16="", "", 基本情報入力シート!$L$16))</f>
        <v/>
      </c>
      <c r="D382" s="358"/>
    </row>
    <row r="383" customFormat="false" ht="13.5" hidden="false" customHeight="false" outlineLevel="0" collapsed="false">
      <c r="B383" s="685" t="str">
        <f aca="false">IF(I383="", "", IF(基本情報入力シート!$L$16="", "", 基本情報入力シート!$L$16))</f>
        <v/>
      </c>
      <c r="D383" s="358"/>
    </row>
    <row r="384" customFormat="false" ht="13.5" hidden="false" customHeight="false" outlineLevel="0" collapsed="false">
      <c r="B384" s="685" t="str">
        <f aca="false">IF(I384="", "", IF(基本情報入力シート!$L$16="", "", 基本情報入力シート!$L$16))</f>
        <v/>
      </c>
      <c r="D384" s="358"/>
    </row>
    <row r="385" customFormat="false" ht="13.5" hidden="false" customHeight="false" outlineLevel="0" collapsed="false">
      <c r="B385" s="685" t="str">
        <f aca="false">IF(I385="", "", IF(基本情報入力シート!$L$16="", "", 基本情報入力シート!$L$16))</f>
        <v/>
      </c>
      <c r="D385" s="358"/>
    </row>
    <row r="386" customFormat="false" ht="13.5" hidden="false" customHeight="false" outlineLevel="0" collapsed="false">
      <c r="B386" s="685" t="str">
        <f aca="false">IF(I386="", "", IF(基本情報入力シート!$L$16="", "", 基本情報入力シート!$L$16))</f>
        <v/>
      </c>
      <c r="D386" s="358"/>
    </row>
    <row r="387" customFormat="false" ht="13.5" hidden="false" customHeight="false" outlineLevel="0" collapsed="false">
      <c r="B387" s="685" t="str">
        <f aca="false">IF(I387="", "", IF(基本情報入力シート!$L$16="", "", 基本情報入力シート!$L$16))</f>
        <v/>
      </c>
      <c r="D387" s="358"/>
    </row>
    <row r="388" customFormat="false" ht="13.5" hidden="false" customHeight="false" outlineLevel="0" collapsed="false">
      <c r="B388" s="685" t="str">
        <f aca="false">IF(I388="", "", IF(基本情報入力シート!$L$16="", "", 基本情報入力シート!$L$16))</f>
        <v/>
      </c>
      <c r="D388" s="358"/>
    </row>
    <row r="389" customFormat="false" ht="13.5" hidden="false" customHeight="false" outlineLevel="0" collapsed="false">
      <c r="B389" s="685" t="str">
        <f aca="false">IF(I389="", "", IF(基本情報入力シート!$L$16="", "", 基本情報入力シート!$L$16))</f>
        <v/>
      </c>
      <c r="D389" s="358"/>
    </row>
    <row r="390" customFormat="false" ht="13.5" hidden="false" customHeight="false" outlineLevel="0" collapsed="false">
      <c r="B390" s="685" t="str">
        <f aca="false">IF(I390="", "", IF(基本情報入力シート!$L$16="", "", 基本情報入力シート!$L$16))</f>
        <v/>
      </c>
      <c r="D390" s="358"/>
    </row>
    <row r="391" customFormat="false" ht="13.5" hidden="false" customHeight="false" outlineLevel="0" collapsed="false">
      <c r="B391" s="685" t="str">
        <f aca="false">IF(I391="", "", IF(基本情報入力シート!$L$16="", "", 基本情報入力シート!$L$16))</f>
        <v/>
      </c>
      <c r="D391" s="358"/>
    </row>
    <row r="392" customFormat="false" ht="13.5" hidden="false" customHeight="false" outlineLevel="0" collapsed="false">
      <c r="B392" s="685" t="str">
        <f aca="false">IF(I392="", "", IF(基本情報入力シート!$L$16="", "", 基本情報入力シート!$L$16))</f>
        <v/>
      </c>
      <c r="D392" s="358"/>
    </row>
    <row r="393" customFormat="false" ht="13.5" hidden="false" customHeight="false" outlineLevel="0" collapsed="false">
      <c r="B393" s="685" t="str">
        <f aca="false">IF(I393="", "", IF(基本情報入力シート!$L$16="", "", 基本情報入力シート!$L$16))</f>
        <v/>
      </c>
      <c r="D393" s="358"/>
    </row>
    <row r="394" customFormat="false" ht="13.5" hidden="false" customHeight="false" outlineLevel="0" collapsed="false">
      <c r="B394" s="685" t="str">
        <f aca="false">IF(I394="", "", IF(基本情報入力シート!$L$16="", "", 基本情報入力シート!$L$16))</f>
        <v/>
      </c>
      <c r="D394" s="358"/>
    </row>
    <row r="395" customFormat="false" ht="13.5" hidden="false" customHeight="false" outlineLevel="0" collapsed="false">
      <c r="B395" s="685" t="str">
        <f aca="false">IF(I395="", "", IF(基本情報入力シート!$L$16="", "", 基本情報入力シート!$L$16))</f>
        <v/>
      </c>
      <c r="D395" s="358"/>
    </row>
    <row r="396" customFormat="false" ht="13.5" hidden="false" customHeight="false" outlineLevel="0" collapsed="false">
      <c r="B396" s="685" t="str">
        <f aca="false">IF(I396="", "", IF(基本情報入力シート!$L$16="", "", 基本情報入力シート!$L$16))</f>
        <v/>
      </c>
      <c r="D396" s="358"/>
    </row>
    <row r="397" customFormat="false" ht="13.5" hidden="false" customHeight="false" outlineLevel="0" collapsed="false">
      <c r="B397" s="685" t="str">
        <f aca="false">IF(I397="", "", IF(基本情報入力シート!$L$16="", "", 基本情報入力シート!$L$16))</f>
        <v/>
      </c>
      <c r="D397" s="358"/>
    </row>
    <row r="398" customFormat="false" ht="13.5" hidden="false" customHeight="false" outlineLevel="0" collapsed="false">
      <c r="B398" s="685" t="str">
        <f aca="false">IF(I398="", "", IF(基本情報入力シート!$L$16="", "", 基本情報入力シート!$L$16))</f>
        <v/>
      </c>
      <c r="D398" s="358"/>
    </row>
    <row r="399" customFormat="false" ht="13.5" hidden="false" customHeight="false" outlineLevel="0" collapsed="false">
      <c r="B399" s="685" t="str">
        <f aca="false">IF(I399="", "", IF(基本情報入力シート!$L$16="", "", 基本情報入力シート!$L$16))</f>
        <v/>
      </c>
      <c r="D399" s="358"/>
    </row>
    <row r="400" customFormat="false" ht="13.5" hidden="false" customHeight="false" outlineLevel="0" collapsed="false">
      <c r="B400" s="685" t="str">
        <f aca="false">IF(I400="", "", IF(基本情報入力シート!$L$16="", "", 基本情報入力シート!$L$16))</f>
        <v/>
      </c>
      <c r="D400" s="358"/>
    </row>
    <row r="401" customFormat="false" ht="13.5" hidden="false" customHeight="false" outlineLevel="0" collapsed="false">
      <c r="B401" s="685" t="str">
        <f aca="false">IF(I401="", "", IF(基本情報入力シート!$L$16="", "", 基本情報入力シート!$L$16))</f>
        <v/>
      </c>
      <c r="D401" s="358"/>
    </row>
    <row r="402" customFormat="false" ht="13.5" hidden="false" customHeight="false" outlineLevel="0" collapsed="false">
      <c r="B402" s="685" t="str">
        <f aca="false">IF(I402="", "", IF(基本情報入力シート!$L$16="", "", 基本情報入力シート!$L$16))</f>
        <v/>
      </c>
      <c r="D402" s="358"/>
    </row>
    <row r="403" customFormat="false" ht="13.5" hidden="false" customHeight="false" outlineLevel="0" collapsed="false">
      <c r="B403" s="685" t="str">
        <f aca="false">IF(I403="", "", IF(基本情報入力シート!$L$16="", "", 基本情報入力シート!$L$16))</f>
        <v/>
      </c>
      <c r="D403" s="358"/>
    </row>
    <row r="404" customFormat="false" ht="13.5" hidden="false" customHeight="false" outlineLevel="0" collapsed="false">
      <c r="B404" s="685" t="str">
        <f aca="false">IF(I404="", "", IF(基本情報入力シート!$L$16="", "", 基本情報入力シート!$L$16))</f>
        <v/>
      </c>
      <c r="D404" s="358"/>
    </row>
    <row r="405" customFormat="false" ht="13.5" hidden="false" customHeight="false" outlineLevel="0" collapsed="false">
      <c r="B405" s="685" t="str">
        <f aca="false">IF(I405="", "", IF(基本情報入力シート!$L$16="", "", 基本情報入力シート!$L$16))</f>
        <v/>
      </c>
      <c r="D405" s="358"/>
    </row>
    <row r="406" customFormat="false" ht="13.5" hidden="false" customHeight="false" outlineLevel="0" collapsed="false">
      <c r="B406" s="685" t="str">
        <f aca="false">IF(I406="", "", IF(基本情報入力シート!$L$16="", "", 基本情報入力シート!$L$16))</f>
        <v/>
      </c>
      <c r="D406" s="358"/>
    </row>
    <row r="407" customFormat="false" ht="13.5" hidden="false" customHeight="false" outlineLevel="0" collapsed="false">
      <c r="B407" s="685" t="str">
        <f aca="false">IF(I407="", "", IF(基本情報入力シート!$L$16="", "", 基本情報入力シート!$L$16))</f>
        <v/>
      </c>
      <c r="D407" s="358"/>
    </row>
    <row r="408" customFormat="false" ht="13.5" hidden="false" customHeight="false" outlineLevel="0" collapsed="false">
      <c r="B408" s="685" t="str">
        <f aca="false">IF(I408="", "", IF(基本情報入力シート!$L$16="", "", 基本情報入力シート!$L$16))</f>
        <v/>
      </c>
      <c r="D408" s="358"/>
    </row>
    <row r="409" customFormat="false" ht="13.5" hidden="false" customHeight="false" outlineLevel="0" collapsed="false">
      <c r="B409" s="685" t="str">
        <f aca="false">IF(I409="", "", IF(基本情報入力シート!$L$16="", "", 基本情報入力シート!$L$16))</f>
        <v/>
      </c>
      <c r="D409" s="358"/>
    </row>
    <row r="410" customFormat="false" ht="13.5" hidden="false" customHeight="false" outlineLevel="0" collapsed="false">
      <c r="B410" s="685" t="str">
        <f aca="false">IF(I410="", "", IF(基本情報入力シート!$L$16="", "", 基本情報入力シート!$L$16))</f>
        <v/>
      </c>
      <c r="D410" s="358"/>
    </row>
    <row r="411" customFormat="false" ht="13.5" hidden="false" customHeight="false" outlineLevel="0" collapsed="false">
      <c r="B411" s="685" t="str">
        <f aca="false">IF(I411="", "", IF(基本情報入力シート!$L$16="", "", 基本情報入力シート!$L$16))</f>
        <v/>
      </c>
      <c r="D411" s="358"/>
    </row>
    <row r="412" customFormat="false" ht="13.5" hidden="false" customHeight="false" outlineLevel="0" collapsed="false">
      <c r="B412" s="685" t="str">
        <f aca="false">IF(I412="", "", IF(基本情報入力シート!$L$16="", "", 基本情報入力シート!$L$16))</f>
        <v/>
      </c>
      <c r="D412" s="358"/>
    </row>
    <row r="413" customFormat="false" ht="13.5" hidden="false" customHeight="false" outlineLevel="0" collapsed="false">
      <c r="B413" s="685" t="str">
        <f aca="false">IF(I413="", "", IF(基本情報入力シート!$L$16="", "", 基本情報入力シート!$L$16))</f>
        <v/>
      </c>
      <c r="D413" s="358"/>
    </row>
    <row r="414" customFormat="false" ht="13.5" hidden="false" customHeight="false" outlineLevel="0" collapsed="false">
      <c r="B414" s="685" t="str">
        <f aca="false">IF(I414="", "", IF(基本情報入力シート!$L$16="", "", 基本情報入力シート!$L$16))</f>
        <v/>
      </c>
      <c r="D414" s="358"/>
    </row>
    <row r="415" customFormat="false" ht="13.5" hidden="false" customHeight="false" outlineLevel="0" collapsed="false">
      <c r="B415" s="685" t="str">
        <f aca="false">IF(I415="", "", IF(基本情報入力シート!$L$16="", "", 基本情報入力シート!$L$16))</f>
        <v/>
      </c>
      <c r="D415" s="358"/>
    </row>
    <row r="416" customFormat="false" ht="13.5" hidden="false" customHeight="false" outlineLevel="0" collapsed="false">
      <c r="B416" s="685" t="str">
        <f aca="false">IF(I416="", "", IF(基本情報入力シート!$L$16="", "", 基本情報入力シート!$L$16))</f>
        <v/>
      </c>
      <c r="D416" s="358"/>
    </row>
    <row r="417" customFormat="false" ht="13.5" hidden="false" customHeight="false" outlineLevel="0" collapsed="false">
      <c r="B417" s="685" t="str">
        <f aca="false">IF(I417="", "", IF(基本情報入力シート!$L$16="", "", 基本情報入力シート!$L$16))</f>
        <v/>
      </c>
      <c r="D417" s="358"/>
    </row>
    <row r="418" customFormat="false" ht="13.5" hidden="false" customHeight="false" outlineLevel="0" collapsed="false">
      <c r="B418" s="685" t="str">
        <f aca="false">IF(I418="", "", IF(基本情報入力シート!$L$16="", "", 基本情報入力シート!$L$16))</f>
        <v/>
      </c>
      <c r="D418" s="358"/>
    </row>
    <row r="419" customFormat="false" ht="13.5" hidden="false" customHeight="false" outlineLevel="0" collapsed="false">
      <c r="B419" s="685" t="str">
        <f aca="false">IF(I419="", "", IF(基本情報入力シート!$L$16="", "", 基本情報入力シート!$L$16))</f>
        <v/>
      </c>
      <c r="D419" s="358"/>
    </row>
    <row r="420" customFormat="false" ht="13.5" hidden="false" customHeight="false" outlineLevel="0" collapsed="false">
      <c r="B420" s="685" t="str">
        <f aca="false">IF(I420="", "", IF(基本情報入力シート!$L$16="", "", 基本情報入力シート!$L$16))</f>
        <v/>
      </c>
      <c r="D420" s="358"/>
    </row>
    <row r="421" customFormat="false" ht="13.5" hidden="false" customHeight="false" outlineLevel="0" collapsed="false">
      <c r="B421" s="685" t="str">
        <f aca="false">IF(I421="", "", IF(基本情報入力シート!$L$16="", "", 基本情報入力シート!$L$16))</f>
        <v/>
      </c>
      <c r="D421" s="358"/>
    </row>
    <row r="422" customFormat="false" ht="13.5" hidden="false" customHeight="false" outlineLevel="0" collapsed="false">
      <c r="B422" s="685" t="str">
        <f aca="false">IF(I422="", "", IF(基本情報入力シート!$L$16="", "", 基本情報入力シート!$L$16))</f>
        <v/>
      </c>
      <c r="D422" s="358"/>
    </row>
    <row r="423" customFormat="false" ht="13.5" hidden="false" customHeight="false" outlineLevel="0" collapsed="false">
      <c r="B423" s="685" t="str">
        <f aca="false">IF(I423="", "", IF(基本情報入力シート!$L$16="", "", 基本情報入力シート!$L$16))</f>
        <v/>
      </c>
      <c r="D423" s="358"/>
    </row>
    <row r="424" customFormat="false" ht="13.5" hidden="false" customHeight="false" outlineLevel="0" collapsed="false">
      <c r="B424" s="685" t="str">
        <f aca="false">IF(I424="", "", IF(基本情報入力シート!$L$16="", "", 基本情報入力シート!$L$16))</f>
        <v/>
      </c>
      <c r="D424" s="358"/>
    </row>
    <row r="425" customFormat="false" ht="13.5" hidden="false" customHeight="false" outlineLevel="0" collapsed="false">
      <c r="B425" s="685" t="str">
        <f aca="false">IF(I425="", "", IF(基本情報入力シート!$L$16="", "", 基本情報入力シート!$L$16))</f>
        <v/>
      </c>
      <c r="D425" s="358"/>
    </row>
    <row r="426" customFormat="false" ht="13.5" hidden="false" customHeight="false" outlineLevel="0" collapsed="false">
      <c r="B426" s="685" t="str">
        <f aca="false">IF(I426="", "", IF(基本情報入力シート!$L$16="", "", 基本情報入力シート!$L$16))</f>
        <v/>
      </c>
      <c r="D426" s="358"/>
    </row>
    <row r="427" customFormat="false" ht="13.5" hidden="false" customHeight="false" outlineLevel="0" collapsed="false">
      <c r="B427" s="685" t="str">
        <f aca="false">IF(I427="", "", IF(基本情報入力シート!$L$16="", "", 基本情報入力シート!$L$16))</f>
        <v/>
      </c>
      <c r="D427" s="358"/>
    </row>
    <row r="428" customFormat="false" ht="13.5" hidden="false" customHeight="false" outlineLevel="0" collapsed="false">
      <c r="B428" s="685" t="str">
        <f aca="false">IF(I428="", "", IF(基本情報入力シート!$L$16="", "", 基本情報入力シート!$L$16))</f>
        <v/>
      </c>
      <c r="D428" s="358"/>
    </row>
    <row r="429" customFormat="false" ht="13.5" hidden="false" customHeight="false" outlineLevel="0" collapsed="false">
      <c r="B429" s="685" t="str">
        <f aca="false">IF(I429="", "", IF(基本情報入力シート!$L$16="", "", 基本情報入力シート!$L$16))</f>
        <v/>
      </c>
      <c r="D429" s="358"/>
    </row>
    <row r="430" customFormat="false" ht="13.5" hidden="false" customHeight="false" outlineLevel="0" collapsed="false">
      <c r="B430" s="685" t="str">
        <f aca="false">IF(I430="", "", IF(基本情報入力シート!$L$16="", "", 基本情報入力シート!$L$16))</f>
        <v/>
      </c>
      <c r="D430" s="358"/>
    </row>
    <row r="431" customFormat="false" ht="13.5" hidden="false" customHeight="false" outlineLevel="0" collapsed="false">
      <c r="B431" s="685" t="str">
        <f aca="false">IF(I431="", "", IF(基本情報入力シート!$L$16="", "", 基本情報入力シート!$L$16))</f>
        <v/>
      </c>
      <c r="D431" s="358"/>
    </row>
    <row r="432" customFormat="false" ht="13.5" hidden="false" customHeight="false" outlineLevel="0" collapsed="false">
      <c r="B432" s="685" t="str">
        <f aca="false">IF(I432="", "", IF(基本情報入力シート!$L$16="", "", 基本情報入力シート!$L$16))</f>
        <v/>
      </c>
      <c r="D432" s="358"/>
    </row>
    <row r="433" customFormat="false" ht="13.5" hidden="false" customHeight="false" outlineLevel="0" collapsed="false">
      <c r="B433" s="685" t="str">
        <f aca="false">IF(I433="", "", IF(基本情報入力シート!$L$16="", "", 基本情報入力シート!$L$16))</f>
        <v/>
      </c>
      <c r="D433" s="358"/>
    </row>
    <row r="434" customFormat="false" ht="13.5" hidden="false" customHeight="false" outlineLevel="0" collapsed="false">
      <c r="B434" s="685" t="str">
        <f aca="false">IF(I434="", "", IF(基本情報入力シート!$L$16="", "", 基本情報入力シート!$L$16))</f>
        <v/>
      </c>
      <c r="D434" s="358"/>
    </row>
    <row r="435" customFormat="false" ht="13.5" hidden="false" customHeight="false" outlineLevel="0" collapsed="false">
      <c r="B435" s="685" t="str">
        <f aca="false">IF(I435="", "", IF(基本情報入力シート!$L$16="", "", 基本情報入力シート!$L$16))</f>
        <v/>
      </c>
      <c r="D435" s="358"/>
    </row>
    <row r="436" customFormat="false" ht="13.5" hidden="false" customHeight="false" outlineLevel="0" collapsed="false">
      <c r="B436" s="685" t="str">
        <f aca="false">IF(I436="", "", IF(基本情報入力シート!$L$16="", "", 基本情報入力シート!$L$16))</f>
        <v/>
      </c>
      <c r="D436" s="358"/>
    </row>
    <row r="437" customFormat="false" ht="13.5" hidden="false" customHeight="false" outlineLevel="0" collapsed="false">
      <c r="B437" s="685" t="str">
        <f aca="false">IF(I437="", "", IF(基本情報入力シート!$L$16="", "", 基本情報入力シート!$L$16))</f>
        <v/>
      </c>
      <c r="D437" s="358"/>
    </row>
    <row r="438" customFormat="false" ht="13.5" hidden="false" customHeight="false" outlineLevel="0" collapsed="false">
      <c r="B438" s="685" t="str">
        <f aca="false">IF(I438="", "", IF(基本情報入力シート!$L$16="", "", 基本情報入力シート!$L$16))</f>
        <v/>
      </c>
      <c r="D438" s="358"/>
    </row>
    <row r="439" customFormat="false" ht="13.5" hidden="false" customHeight="false" outlineLevel="0" collapsed="false">
      <c r="B439" s="685" t="str">
        <f aca="false">IF(I439="", "", IF(基本情報入力シート!$L$16="", "", 基本情報入力シート!$L$16))</f>
        <v/>
      </c>
      <c r="D439" s="358"/>
    </row>
    <row r="440" customFormat="false" ht="13.5" hidden="false" customHeight="false" outlineLevel="0" collapsed="false">
      <c r="B440" s="685" t="str">
        <f aca="false">IF(I440="", "", IF(基本情報入力シート!$L$16="", "", 基本情報入力シート!$L$16))</f>
        <v/>
      </c>
      <c r="D440" s="358"/>
    </row>
    <row r="441" customFormat="false" ht="13.5" hidden="false" customHeight="false" outlineLevel="0" collapsed="false">
      <c r="B441" s="685" t="str">
        <f aca="false">IF(I441="", "", IF(基本情報入力シート!$L$16="", "", 基本情報入力シート!$L$16))</f>
        <v/>
      </c>
      <c r="D441" s="358"/>
    </row>
    <row r="442" customFormat="false" ht="13.5" hidden="false" customHeight="false" outlineLevel="0" collapsed="false">
      <c r="B442" s="685" t="str">
        <f aca="false">IF(I442="", "", IF(基本情報入力シート!$L$16="", "", 基本情報入力シート!$L$16))</f>
        <v/>
      </c>
      <c r="D442" s="358"/>
    </row>
    <row r="443" customFormat="false" ht="13.5" hidden="false" customHeight="false" outlineLevel="0" collapsed="false">
      <c r="B443" s="685" t="str">
        <f aca="false">IF(I443="", "", IF(基本情報入力シート!$L$16="", "", 基本情報入力シート!$L$16))</f>
        <v/>
      </c>
      <c r="D443" s="358"/>
    </row>
    <row r="444" customFormat="false" ht="13.5" hidden="false" customHeight="false" outlineLevel="0" collapsed="false">
      <c r="B444" s="685" t="str">
        <f aca="false">IF(I444="", "", IF(基本情報入力シート!$L$16="", "", 基本情報入力シート!$L$16))</f>
        <v/>
      </c>
      <c r="D444" s="358"/>
    </row>
    <row r="445" customFormat="false" ht="13.5" hidden="false" customHeight="false" outlineLevel="0" collapsed="false">
      <c r="B445" s="685" t="str">
        <f aca="false">IF(I445="", "", IF(基本情報入力シート!$L$16="", "", 基本情報入力シート!$L$16))</f>
        <v/>
      </c>
      <c r="D445" s="358"/>
    </row>
    <row r="446" customFormat="false" ht="13.5" hidden="false" customHeight="false" outlineLevel="0" collapsed="false">
      <c r="B446" s="685" t="str">
        <f aca="false">IF(I446="", "", IF(基本情報入力シート!$L$16="", "", 基本情報入力シート!$L$16))</f>
        <v/>
      </c>
      <c r="D446" s="358"/>
    </row>
    <row r="447" customFormat="false" ht="13.5" hidden="false" customHeight="false" outlineLevel="0" collapsed="false">
      <c r="B447" s="685" t="str">
        <f aca="false">IF(I447="", "", IF(基本情報入力シート!$L$16="", "", 基本情報入力シート!$L$16))</f>
        <v/>
      </c>
      <c r="D447" s="358"/>
    </row>
    <row r="448" customFormat="false" ht="13.5" hidden="false" customHeight="false" outlineLevel="0" collapsed="false">
      <c r="B448" s="685" t="str">
        <f aca="false">IF(I448="", "", IF(基本情報入力シート!$L$16="", "", 基本情報入力シート!$L$16))</f>
        <v/>
      </c>
      <c r="D448" s="358"/>
    </row>
    <row r="449" customFormat="false" ht="13.5" hidden="false" customHeight="false" outlineLevel="0" collapsed="false">
      <c r="B449" s="685" t="str">
        <f aca="false">IF(I449="", "", IF(基本情報入力シート!$L$16="", "", 基本情報入力シート!$L$16))</f>
        <v/>
      </c>
      <c r="D449" s="358"/>
    </row>
    <row r="450" customFormat="false" ht="13.5" hidden="false" customHeight="false" outlineLevel="0" collapsed="false">
      <c r="B450" s="685" t="str">
        <f aca="false">IF(I450="", "", IF(基本情報入力シート!$L$16="", "", 基本情報入力シート!$L$16))</f>
        <v/>
      </c>
      <c r="D450" s="358"/>
    </row>
    <row r="451" customFormat="false" ht="13.5" hidden="false" customHeight="false" outlineLevel="0" collapsed="false">
      <c r="B451" s="685" t="str">
        <f aca="false">IF(I451="", "", IF(基本情報入力シート!$L$16="", "", 基本情報入力シート!$L$16))</f>
        <v/>
      </c>
      <c r="D451" s="358"/>
    </row>
    <row r="452" customFormat="false" ht="13.5" hidden="false" customHeight="false" outlineLevel="0" collapsed="false">
      <c r="B452" s="685" t="str">
        <f aca="false">IF(I452="", "", IF(基本情報入力シート!$L$16="", "", 基本情報入力シート!$L$16))</f>
        <v/>
      </c>
      <c r="D452" s="358"/>
    </row>
    <row r="453" customFormat="false" ht="13.5" hidden="false" customHeight="false" outlineLevel="0" collapsed="false">
      <c r="B453" s="685" t="str">
        <f aca="false">IF(I453="", "", IF(基本情報入力シート!$L$16="", "", 基本情報入力シート!$L$16))</f>
        <v/>
      </c>
      <c r="D453" s="358"/>
    </row>
    <row r="454" customFormat="false" ht="13.5" hidden="false" customHeight="false" outlineLevel="0" collapsed="false">
      <c r="B454" s="685" t="str">
        <f aca="false">IF(I454="", "", IF(基本情報入力シート!$L$16="", "", 基本情報入力シート!$L$16))</f>
        <v/>
      </c>
      <c r="D454" s="358"/>
    </row>
    <row r="455" customFormat="false" ht="13.5" hidden="false" customHeight="false" outlineLevel="0" collapsed="false">
      <c r="B455" s="685" t="str">
        <f aca="false">IF(I455="", "", IF(基本情報入力シート!$L$16="", "", 基本情報入力シート!$L$16))</f>
        <v/>
      </c>
      <c r="D455" s="358"/>
    </row>
    <row r="456" customFormat="false" ht="13.5" hidden="false" customHeight="false" outlineLevel="0" collapsed="false">
      <c r="B456" s="685" t="str">
        <f aca="false">IF(I456="", "", IF(基本情報入力シート!$L$16="", "", 基本情報入力シート!$L$16))</f>
        <v/>
      </c>
      <c r="D456" s="358"/>
    </row>
    <row r="457" customFormat="false" ht="13.5" hidden="false" customHeight="false" outlineLevel="0" collapsed="false">
      <c r="B457" s="685" t="str">
        <f aca="false">IF(I457="", "", IF(基本情報入力シート!$L$16="", "", 基本情報入力シート!$L$16))</f>
        <v/>
      </c>
      <c r="D457" s="358"/>
    </row>
    <row r="458" customFormat="false" ht="13.5" hidden="false" customHeight="false" outlineLevel="0" collapsed="false">
      <c r="B458" s="685" t="str">
        <f aca="false">IF(I458="", "", IF(基本情報入力シート!$L$16="", "", 基本情報入力シート!$L$16))</f>
        <v/>
      </c>
      <c r="D458" s="358"/>
    </row>
    <row r="459" customFormat="false" ht="13.5" hidden="false" customHeight="false" outlineLevel="0" collapsed="false">
      <c r="B459" s="685" t="str">
        <f aca="false">IF(I459="", "", IF(基本情報入力シート!$L$16="", "", 基本情報入力シート!$L$16))</f>
        <v/>
      </c>
      <c r="D459" s="358"/>
    </row>
    <row r="460" customFormat="false" ht="13.5" hidden="false" customHeight="false" outlineLevel="0" collapsed="false">
      <c r="B460" s="685" t="str">
        <f aca="false">IF(I460="", "", IF(基本情報入力シート!$L$16="", "", 基本情報入力シート!$L$16))</f>
        <v/>
      </c>
      <c r="D460" s="358"/>
    </row>
    <row r="461" customFormat="false" ht="13.5" hidden="false" customHeight="false" outlineLevel="0" collapsed="false">
      <c r="B461" s="685" t="str">
        <f aca="false">IF(I461="", "", IF(基本情報入力シート!$L$16="", "", 基本情報入力シート!$L$16))</f>
        <v/>
      </c>
      <c r="D461" s="358"/>
    </row>
    <row r="462" customFormat="false" ht="13.5" hidden="false" customHeight="false" outlineLevel="0" collapsed="false">
      <c r="B462" s="685" t="str">
        <f aca="false">IF(I462="", "", IF(基本情報入力シート!$L$16="", "", 基本情報入力シート!$L$16))</f>
        <v/>
      </c>
      <c r="D462" s="358"/>
    </row>
    <row r="463" customFormat="false" ht="13.5" hidden="false" customHeight="false" outlineLevel="0" collapsed="false">
      <c r="B463" s="685" t="str">
        <f aca="false">IF(I463="", "", IF(基本情報入力シート!$L$16="", "", 基本情報入力シート!$L$16))</f>
        <v/>
      </c>
      <c r="D463" s="358"/>
    </row>
    <row r="464" customFormat="false" ht="13.5" hidden="false" customHeight="false" outlineLevel="0" collapsed="false">
      <c r="B464" s="685" t="str">
        <f aca="false">IF(I464="", "", IF(基本情報入力シート!$L$16="", "", 基本情報入力シート!$L$16))</f>
        <v/>
      </c>
      <c r="D464" s="358"/>
    </row>
    <row r="465" customFormat="false" ht="13.5" hidden="false" customHeight="false" outlineLevel="0" collapsed="false">
      <c r="B465" s="685" t="str">
        <f aca="false">IF(I465="", "", IF(基本情報入力シート!$L$16="", "", 基本情報入力シート!$L$16))</f>
        <v/>
      </c>
      <c r="D465" s="358"/>
    </row>
    <row r="466" customFormat="false" ht="13.5" hidden="false" customHeight="false" outlineLevel="0" collapsed="false">
      <c r="B466" s="685" t="str">
        <f aca="false">IF(I466="", "", IF(基本情報入力シート!$L$16="", "", 基本情報入力シート!$L$16))</f>
        <v/>
      </c>
      <c r="D466" s="358"/>
    </row>
    <row r="467" customFormat="false" ht="13.5" hidden="false" customHeight="false" outlineLevel="0" collapsed="false">
      <c r="B467" s="685" t="str">
        <f aca="false">IF(I467="", "", IF(基本情報入力シート!$L$16="", "", 基本情報入力シート!$L$16))</f>
        <v/>
      </c>
      <c r="D467" s="358"/>
    </row>
    <row r="468" customFormat="false" ht="13.5" hidden="false" customHeight="false" outlineLevel="0" collapsed="false">
      <c r="B468" s="685" t="str">
        <f aca="false">IF(I468="", "", IF(基本情報入力シート!$L$16="", "", 基本情報入力シート!$L$16))</f>
        <v/>
      </c>
      <c r="D468" s="358"/>
    </row>
    <row r="469" customFormat="false" ht="13.5" hidden="false" customHeight="false" outlineLevel="0" collapsed="false">
      <c r="B469" s="685" t="str">
        <f aca="false">IF(I469="", "", IF(基本情報入力シート!$L$16="", "", 基本情報入力シート!$L$16))</f>
        <v/>
      </c>
      <c r="D469" s="358"/>
    </row>
    <row r="470" customFormat="false" ht="13.5" hidden="false" customHeight="false" outlineLevel="0" collapsed="false">
      <c r="B470" s="685" t="str">
        <f aca="false">IF(I470="", "", IF(基本情報入力シート!$L$16="", "", 基本情報入力シート!$L$16))</f>
        <v/>
      </c>
      <c r="D470" s="358"/>
    </row>
    <row r="471" customFormat="false" ht="13.5" hidden="false" customHeight="false" outlineLevel="0" collapsed="false">
      <c r="B471" s="685" t="str">
        <f aca="false">IF(I471="", "", IF(基本情報入力シート!$L$16="", "", 基本情報入力シート!$L$16))</f>
        <v/>
      </c>
      <c r="D471" s="358"/>
    </row>
    <row r="472" customFormat="false" ht="13.5" hidden="false" customHeight="false" outlineLevel="0" collapsed="false">
      <c r="B472" s="685" t="str">
        <f aca="false">IF(I472="", "", IF(基本情報入力シート!$L$16="", "", 基本情報入力シート!$L$16))</f>
        <v/>
      </c>
      <c r="D472" s="358"/>
    </row>
    <row r="473" customFormat="false" ht="13.5" hidden="false" customHeight="false" outlineLevel="0" collapsed="false">
      <c r="B473" s="685" t="str">
        <f aca="false">IF(I473="", "", IF(基本情報入力シート!$L$16="", "", 基本情報入力シート!$L$16))</f>
        <v/>
      </c>
      <c r="D473" s="358"/>
    </row>
    <row r="474" customFormat="false" ht="13.5" hidden="false" customHeight="false" outlineLevel="0" collapsed="false">
      <c r="B474" s="685" t="str">
        <f aca="false">IF(I474="", "", IF(基本情報入力シート!$L$16="", "", 基本情報入力シート!$L$16))</f>
        <v/>
      </c>
      <c r="D474" s="358"/>
    </row>
    <row r="475" customFormat="false" ht="13.5" hidden="false" customHeight="false" outlineLevel="0" collapsed="false">
      <c r="B475" s="685" t="str">
        <f aca="false">IF(I475="", "", IF(基本情報入力シート!$L$16="", "", 基本情報入力シート!$L$16))</f>
        <v/>
      </c>
      <c r="D475" s="358"/>
    </row>
    <row r="476" customFormat="false" ht="13.5" hidden="false" customHeight="false" outlineLevel="0" collapsed="false">
      <c r="B476" s="685" t="str">
        <f aca="false">IF(I476="", "", IF(基本情報入力シート!$L$16="", "", 基本情報入力シート!$L$16))</f>
        <v/>
      </c>
      <c r="D476" s="358"/>
    </row>
    <row r="477" customFormat="false" ht="13.5" hidden="false" customHeight="false" outlineLevel="0" collapsed="false">
      <c r="B477" s="685" t="str">
        <f aca="false">IF(I477="", "", IF(基本情報入力シート!$L$16="", "", 基本情報入力シート!$L$16))</f>
        <v/>
      </c>
      <c r="D477" s="358"/>
    </row>
    <row r="478" customFormat="false" ht="13.5" hidden="false" customHeight="false" outlineLevel="0" collapsed="false">
      <c r="B478" s="685" t="str">
        <f aca="false">IF(I478="", "", IF(基本情報入力シート!$L$16="", "", 基本情報入力シート!$L$16))</f>
        <v/>
      </c>
      <c r="D478" s="358"/>
    </row>
    <row r="479" customFormat="false" ht="13.5" hidden="false" customHeight="false" outlineLevel="0" collapsed="false">
      <c r="B479" s="685" t="str">
        <f aca="false">IF(I479="", "", IF(基本情報入力シート!$L$16="", "", 基本情報入力シート!$L$16))</f>
        <v/>
      </c>
      <c r="D479" s="358"/>
    </row>
    <row r="480" customFormat="false" ht="13.5" hidden="false" customHeight="false" outlineLevel="0" collapsed="false">
      <c r="B480" s="685" t="str">
        <f aca="false">IF(I480="", "", IF(基本情報入力シート!$L$16="", "", 基本情報入力シート!$L$16))</f>
        <v/>
      </c>
      <c r="D480" s="358"/>
    </row>
    <row r="481" customFormat="false" ht="13.5" hidden="false" customHeight="false" outlineLevel="0" collapsed="false">
      <c r="B481" s="685" t="str">
        <f aca="false">IF(I481="", "", IF(基本情報入力シート!$L$16="", "", 基本情報入力シート!$L$16))</f>
        <v/>
      </c>
      <c r="D481" s="358"/>
    </row>
    <row r="482" customFormat="false" ht="13.5" hidden="false" customHeight="false" outlineLevel="0" collapsed="false">
      <c r="B482" s="685" t="str">
        <f aca="false">IF(I482="", "", IF(基本情報入力シート!$L$16="", "", 基本情報入力シート!$L$16))</f>
        <v/>
      </c>
      <c r="D482" s="358"/>
    </row>
    <row r="483" customFormat="false" ht="13.5" hidden="false" customHeight="false" outlineLevel="0" collapsed="false">
      <c r="B483" s="685" t="str">
        <f aca="false">IF(I483="", "", IF(基本情報入力シート!$L$16="", "", 基本情報入力シート!$L$16))</f>
        <v/>
      </c>
      <c r="D483" s="358"/>
    </row>
    <row r="484" customFormat="false" ht="13.5" hidden="false" customHeight="false" outlineLevel="0" collapsed="false">
      <c r="B484" s="685" t="str">
        <f aca="false">IF(I484="", "", IF(基本情報入力シート!$L$16="", "", 基本情報入力シート!$L$16))</f>
        <v/>
      </c>
      <c r="D484" s="358"/>
    </row>
    <row r="485" customFormat="false" ht="13.5" hidden="false" customHeight="false" outlineLevel="0" collapsed="false">
      <c r="B485" s="685" t="str">
        <f aca="false">IF(I485="", "", IF(基本情報入力シート!$L$16="", "", 基本情報入力シート!$L$16))</f>
        <v/>
      </c>
      <c r="D485" s="358"/>
    </row>
    <row r="486" customFormat="false" ht="13.5" hidden="false" customHeight="false" outlineLevel="0" collapsed="false">
      <c r="B486" s="685" t="str">
        <f aca="false">IF(I486="", "", IF(基本情報入力シート!$L$16="", "", 基本情報入力シート!$L$16))</f>
        <v/>
      </c>
      <c r="D486" s="358"/>
    </row>
    <row r="487" customFormat="false" ht="13.5" hidden="false" customHeight="false" outlineLevel="0" collapsed="false">
      <c r="B487" s="685" t="str">
        <f aca="false">IF(I487="", "", IF(基本情報入力シート!$L$16="", "", 基本情報入力シート!$L$16))</f>
        <v/>
      </c>
      <c r="D487" s="358"/>
    </row>
    <row r="488" customFormat="false" ht="13.5" hidden="false" customHeight="false" outlineLevel="0" collapsed="false">
      <c r="B488" s="685" t="str">
        <f aca="false">IF(I488="", "", IF(基本情報入力シート!$L$16="", "", 基本情報入力シート!$L$16))</f>
        <v/>
      </c>
      <c r="D488" s="358"/>
    </row>
    <row r="489" customFormat="false" ht="13.5" hidden="false" customHeight="false" outlineLevel="0" collapsed="false">
      <c r="B489" s="685" t="str">
        <f aca="false">IF(I489="", "", IF(基本情報入力シート!$L$16="", "", 基本情報入力シート!$L$16))</f>
        <v/>
      </c>
      <c r="D489" s="358"/>
    </row>
    <row r="490" customFormat="false" ht="13.5" hidden="false" customHeight="false" outlineLevel="0" collapsed="false">
      <c r="B490" s="685" t="str">
        <f aca="false">IF(I490="", "", IF(基本情報入力シート!$L$16="", "", 基本情報入力シート!$L$16))</f>
        <v/>
      </c>
      <c r="D490" s="358"/>
    </row>
    <row r="491" customFormat="false" ht="13.5" hidden="false" customHeight="false" outlineLevel="0" collapsed="false">
      <c r="B491" s="685" t="str">
        <f aca="false">IF(I491="", "", IF(基本情報入力シート!$L$16="", "", 基本情報入力シート!$L$16))</f>
        <v/>
      </c>
      <c r="D491" s="358"/>
    </row>
    <row r="492" customFormat="false" ht="13.5" hidden="false" customHeight="false" outlineLevel="0" collapsed="false">
      <c r="B492" s="685" t="str">
        <f aca="false">IF(I492="", "", IF(基本情報入力シート!$L$16="", "", 基本情報入力シート!$L$16))</f>
        <v/>
      </c>
      <c r="D492" s="358"/>
    </row>
    <row r="493" customFormat="false" ht="13.5" hidden="false" customHeight="false" outlineLevel="0" collapsed="false">
      <c r="B493" s="685" t="str">
        <f aca="false">IF(I493="", "", IF(基本情報入力シート!$L$16="", "", 基本情報入力シート!$L$16))</f>
        <v/>
      </c>
      <c r="D493" s="358"/>
    </row>
    <row r="494" customFormat="false" ht="13.5" hidden="false" customHeight="false" outlineLevel="0" collapsed="false">
      <c r="B494" s="685" t="str">
        <f aca="false">IF(I494="", "", IF(基本情報入力シート!$L$16="", "", 基本情報入力シート!$L$16))</f>
        <v/>
      </c>
      <c r="D494" s="358"/>
    </row>
    <row r="495" customFormat="false" ht="13.5" hidden="false" customHeight="false" outlineLevel="0" collapsed="false">
      <c r="B495" s="685" t="str">
        <f aca="false">IF(I495="", "", IF(基本情報入力シート!$L$16="", "", 基本情報入力シート!$L$16))</f>
        <v/>
      </c>
      <c r="D495" s="358"/>
    </row>
    <row r="496" customFormat="false" ht="13.5" hidden="false" customHeight="false" outlineLevel="0" collapsed="false">
      <c r="B496" s="685" t="str">
        <f aca="false">IF(I496="", "", IF(基本情報入力シート!$L$16="", "", 基本情報入力シート!$L$16))</f>
        <v/>
      </c>
      <c r="D496" s="358"/>
    </row>
    <row r="497" customFormat="false" ht="13.5" hidden="false" customHeight="false" outlineLevel="0" collapsed="false">
      <c r="B497" s="685" t="str">
        <f aca="false">IF(I497="", "", IF(基本情報入力シート!$L$16="", "", 基本情報入力シート!$L$16))</f>
        <v/>
      </c>
      <c r="D497" s="358"/>
    </row>
    <row r="498" customFormat="false" ht="13.5" hidden="false" customHeight="false" outlineLevel="0" collapsed="false">
      <c r="B498" s="685" t="str">
        <f aca="false">IF(I498="", "", IF(基本情報入力シート!$L$16="", "", 基本情報入力シート!$L$16))</f>
        <v/>
      </c>
      <c r="D498" s="358"/>
    </row>
    <row r="499" customFormat="false" ht="13.5" hidden="false" customHeight="false" outlineLevel="0" collapsed="false">
      <c r="B499" s="685" t="str">
        <f aca="false">IF(I499="", "", IF(基本情報入力シート!$L$16="", "", 基本情報入力シート!$L$16))</f>
        <v/>
      </c>
      <c r="D499" s="358"/>
    </row>
    <row r="500" customFormat="false" ht="13.5" hidden="false" customHeight="false" outlineLevel="0" collapsed="false">
      <c r="B500" s="685" t="str">
        <f aca="false">IF(I500="", "", IF(基本情報入力シート!$L$16="", "", 基本情報入力シート!$L$16))</f>
        <v/>
      </c>
      <c r="D500" s="358"/>
    </row>
    <row r="501" customFormat="false" ht="13.5" hidden="false" customHeight="false" outlineLevel="0" collapsed="false">
      <c r="B501" s="685" t="str">
        <f aca="false">IF(I501="", "", IF(基本情報入力シート!$L$16="", "", 基本情報入力シート!$L$16))</f>
        <v/>
      </c>
      <c r="D501" s="358"/>
    </row>
    <row r="502" customFormat="false" ht="13.5" hidden="false" customHeight="false" outlineLevel="0" collapsed="false">
      <c r="B502" s="685" t="str">
        <f aca="false">IF(I502="", "", IF(基本情報入力シート!$L$16="", "", 基本情報入力シート!$L$16))</f>
        <v/>
      </c>
      <c r="D502" s="358"/>
    </row>
    <row r="503" customFormat="false" ht="13.5" hidden="false" customHeight="false" outlineLevel="0" collapsed="false">
      <c r="B503" s="685" t="str">
        <f aca="false">IF(I503="", "", IF(基本情報入力シート!$L$16="", "", 基本情報入力シート!$L$16))</f>
        <v/>
      </c>
      <c r="D503" s="358"/>
    </row>
    <row r="504" customFormat="false" ht="13.5" hidden="false" customHeight="false" outlineLevel="0" collapsed="false">
      <c r="B504" s="685" t="str">
        <f aca="false">IF(I504="", "", IF(基本情報入力シート!$L$16="", "", 基本情報入力シート!$L$16))</f>
        <v/>
      </c>
      <c r="D504" s="358"/>
    </row>
    <row r="505" customFormat="false" ht="13.5" hidden="false" customHeight="false" outlineLevel="0" collapsed="false">
      <c r="B505" s="685" t="str">
        <f aca="false">IF(I505="", "", IF(基本情報入力シート!$L$16="", "", 基本情報入力シート!$L$16))</f>
        <v/>
      </c>
      <c r="D505" s="358"/>
    </row>
    <row r="506" customFormat="false" ht="13.5" hidden="false" customHeight="false" outlineLevel="0" collapsed="false">
      <c r="B506" s="685" t="str">
        <f aca="false">IF(I506="", "", IF(基本情報入力シート!$L$16="", "", 基本情報入力シート!$L$16))</f>
        <v/>
      </c>
      <c r="D506" s="358"/>
    </row>
    <row r="507" customFormat="false" ht="13.5" hidden="false" customHeight="false" outlineLevel="0" collapsed="false">
      <c r="B507" s="685" t="str">
        <f aca="false">IF(I507="", "", IF(基本情報入力シート!$L$16="", "", 基本情報入力シート!$L$16))</f>
        <v/>
      </c>
      <c r="D507" s="358"/>
    </row>
    <row r="508" customFormat="false" ht="13.5" hidden="false" customHeight="false" outlineLevel="0" collapsed="false">
      <c r="B508" s="685" t="str">
        <f aca="false">IF(I508="", "", IF(基本情報入力シート!$L$16="", "", 基本情報入力シート!$L$16))</f>
        <v/>
      </c>
      <c r="D508" s="358"/>
    </row>
    <row r="509" customFormat="false" ht="13.5" hidden="false" customHeight="false" outlineLevel="0" collapsed="false">
      <c r="B509" s="685" t="str">
        <f aca="false">IF(I509="", "", IF(基本情報入力シート!$L$16="", "", 基本情報入力シート!$L$16))</f>
        <v/>
      </c>
      <c r="D509" s="358"/>
    </row>
  </sheetData>
  <mergeCells count="14">
    <mergeCell ref="B3:B4"/>
    <mergeCell ref="D3:H4"/>
    <mergeCell ref="I3:I4"/>
    <mergeCell ref="J3:K3"/>
    <mergeCell ref="L3:L4"/>
    <mergeCell ref="M3:M4"/>
    <mergeCell ref="N3:N4"/>
    <mergeCell ref="O3:O4"/>
    <mergeCell ref="P3:P4"/>
    <mergeCell ref="Q3:Q4"/>
    <mergeCell ref="R3:AC4"/>
    <mergeCell ref="AD3:AD4"/>
    <mergeCell ref="AE3:AF3"/>
    <mergeCell ref="AI3:AJ3"/>
  </mergeCells>
  <conditionalFormatting sqref="AD3:AE3 AG3 AI3:AL3 B3:R4 AF4:AL4">
    <cfRule type="expression" priority="2" aboveAverage="0" equalAverage="0" bottom="0" percent="0" rank="0" text="" dxfId="79">
      <formula>$AN$3="補助金様式を都道府県に提出"</formula>
    </cfRule>
  </conditionalFormatting>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H174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0390625" defaultRowHeight="13.5" zeroHeight="false" outlineLevelRow="0" outlineLevelCol="0"/>
  <cols>
    <col collapsed="false" customWidth="true" hidden="false" outlineLevel="0" max="1" min="1" style="697" width="38.37"/>
    <col collapsed="false" customWidth="true" hidden="false" outlineLevel="0" max="2" min="2" style="697" width="3.87"/>
    <col collapsed="false" customWidth="true" hidden="false" outlineLevel="0" max="13" min="3" style="697" width="6.63"/>
    <col collapsed="false" customWidth="true" hidden="false" outlineLevel="0" max="14" min="14" style="697" width="7.88"/>
    <col collapsed="false" customWidth="true" hidden="false" outlineLevel="0" max="15" min="15" style="697" width="17.13"/>
    <col collapsed="false" customWidth="true" hidden="false" outlineLevel="0" max="16" min="16" style="697" width="2.5"/>
    <col collapsed="false" customWidth="true" hidden="false" outlineLevel="0" max="17" min="17" style="697" width="36.5"/>
    <col collapsed="false" customWidth="true" hidden="false" outlineLevel="0" max="18" min="18" style="697" width="17.5"/>
    <col collapsed="false" customWidth="true" hidden="false" outlineLevel="0" max="19" min="19" style="697" width="2.63"/>
    <col collapsed="false" customWidth="true" hidden="false" outlineLevel="0" max="20" min="20" style="697" width="14.63"/>
    <col collapsed="false" customWidth="true" hidden="false" outlineLevel="0" max="21" min="21" style="697" width="2.87"/>
    <col collapsed="false" customWidth="true" hidden="false" outlineLevel="0" max="23" min="22" style="697" width="8.38"/>
    <col collapsed="false" customWidth="true" hidden="false" outlineLevel="0" max="24" min="24" style="697" width="1.75"/>
    <col collapsed="false" customWidth="true" hidden="false" outlineLevel="0" max="25" min="25" style="697" width="8.88"/>
    <col collapsed="false" customWidth="true" hidden="false" outlineLevel="0" max="26" min="26" style="697" width="13.5"/>
    <col collapsed="false" customWidth="true" hidden="false" outlineLevel="0" max="27" min="27" style="697" width="10.76"/>
    <col collapsed="false" customWidth="true" hidden="false" outlineLevel="0" max="28" min="28" style="697" width="18.13"/>
    <col collapsed="false" customWidth="true" hidden="false" outlineLevel="0" max="29" min="29" style="697" width="16.13"/>
    <col collapsed="false" customWidth="true" hidden="false" outlineLevel="0" max="30" min="30" style="697" width="12.13"/>
    <col collapsed="false" customWidth="false" hidden="false" outlineLevel="0" max="32" min="31" style="697" width="9"/>
    <col collapsed="false" customWidth="true" hidden="false" outlineLevel="0" max="33" min="33" style="96" width="37.5"/>
    <col collapsed="false" customWidth="true" hidden="false" outlineLevel="0" max="34" min="34" style="697" width="9.26"/>
    <col collapsed="false" customWidth="false" hidden="false" outlineLevel="0" max="35" min="35" style="697" width="9"/>
    <col collapsed="false" customWidth="true" hidden="false" outlineLevel="0" max="36" min="36" style="697" width="19.5"/>
    <col collapsed="false" customWidth="false" hidden="true" outlineLevel="0" max="38" min="37" style="697" width="9"/>
    <col collapsed="false" customWidth="true" hidden="true" outlineLevel="0" max="39" min="39" style="698" width="10.5"/>
    <col collapsed="false" customWidth="true" hidden="false" outlineLevel="0" max="40" min="40" style="698" width="10.5"/>
    <col collapsed="false" customWidth="true" hidden="false" outlineLevel="0" max="41" min="41" style="697" width="45.13"/>
    <col collapsed="false" customWidth="false" hidden="false" outlineLevel="0" max="42" min="42" style="697" width="9"/>
    <col collapsed="false" customWidth="true" hidden="false" outlineLevel="0" max="43" min="43" style="697" width="3.13"/>
    <col collapsed="false" customWidth="true" hidden="false" outlineLevel="0" max="44" min="44" style="697" width="38.37"/>
    <col collapsed="false" customWidth="true" hidden="false" outlineLevel="0" max="45" min="45" style="697" width="46.13"/>
    <col collapsed="false" customWidth="true" hidden="false" outlineLevel="0" max="46" min="46" style="697" width="39.37"/>
    <col collapsed="false" customWidth="true" hidden="false" outlineLevel="0" max="47" min="47" style="697" width="39.63"/>
    <col collapsed="false" customWidth="true" hidden="false" outlineLevel="0" max="48" min="48" style="697" width="36.87"/>
    <col collapsed="false" customWidth="true" hidden="false" outlineLevel="0" max="49" min="49" style="697" width="2.25"/>
    <col collapsed="false" customWidth="true" hidden="false" outlineLevel="0" max="50" min="50" style="697" width="37.5"/>
    <col collapsed="false" customWidth="true" hidden="false" outlineLevel="0" max="51" min="51" style="697" width="47.37"/>
    <col collapsed="false" customWidth="true" hidden="false" outlineLevel="0" max="52" min="52" style="96" width="34.25"/>
    <col collapsed="false" customWidth="true" hidden="false" outlineLevel="0" max="53" min="53" style="697" width="36.87"/>
    <col collapsed="false" customWidth="true" hidden="false" outlineLevel="0" max="54" min="54" style="697" width="33.75"/>
    <col collapsed="false" customWidth="true" hidden="false" outlineLevel="0" max="55" min="55" style="697" width="32.5"/>
    <col collapsed="false" customWidth="true" hidden="false" outlineLevel="0" max="56" min="56" style="697" width="22.25"/>
    <col collapsed="false" customWidth="false" hidden="false" outlineLevel="0" max="57" min="57" style="697" width="9"/>
    <col collapsed="false" customWidth="true" hidden="false" outlineLevel="0" max="58" min="58" style="697" width="88.5"/>
    <col collapsed="false" customWidth="true" hidden="false" outlineLevel="0" max="59" min="59" style="697" width="3.25"/>
    <col collapsed="false" customWidth="true" hidden="false" outlineLevel="0" max="60" min="60" style="697" width="13.13"/>
    <col collapsed="false" customWidth="false" hidden="false" outlineLevel="0" max="16384" min="61" style="697" width="9"/>
  </cols>
  <sheetData>
    <row r="1" customFormat="false" ht="14.25" hidden="false" customHeight="false" outlineLevel="0" collapsed="false">
      <c r="A1" s="96" t="s">
        <v>404</v>
      </c>
      <c r="B1" s="96"/>
      <c r="C1" s="96"/>
      <c r="D1" s="96"/>
      <c r="E1" s="96"/>
      <c r="F1" s="96"/>
      <c r="G1" s="96"/>
      <c r="H1" s="96"/>
      <c r="I1" s="96"/>
      <c r="J1" s="96"/>
      <c r="K1" s="96"/>
      <c r="L1" s="96"/>
      <c r="M1" s="96"/>
      <c r="N1" s="96"/>
      <c r="O1" s="96"/>
      <c r="Q1" s="697" t="s">
        <v>405</v>
      </c>
      <c r="T1" s="96" t="s">
        <v>406</v>
      </c>
      <c r="V1" s="96" t="s">
        <v>407</v>
      </c>
      <c r="Y1" s="698" t="s">
        <v>408</v>
      </c>
      <c r="AE1" s="698"/>
      <c r="AG1" s="697"/>
      <c r="AJ1" s="96" t="s">
        <v>409</v>
      </c>
      <c r="AK1" s="96" t="s">
        <v>410</v>
      </c>
      <c r="AL1" s="96"/>
      <c r="AM1" s="96"/>
      <c r="AN1" s="96"/>
      <c r="AO1" s="96" t="s">
        <v>411</v>
      </c>
      <c r="AP1" s="96"/>
      <c r="AQ1" s="96"/>
      <c r="AR1" s="96" t="s">
        <v>412</v>
      </c>
      <c r="AS1" s="96"/>
      <c r="AT1" s="96"/>
      <c r="AU1" s="96"/>
      <c r="AV1" s="96"/>
      <c r="AX1" s="96" t="s">
        <v>413</v>
      </c>
      <c r="AY1" s="96"/>
      <c r="BA1" s="96"/>
      <c r="BB1" s="96"/>
      <c r="BC1" s="96"/>
      <c r="BD1" s="96"/>
      <c r="BF1" s="96" t="s">
        <v>414</v>
      </c>
      <c r="BH1" s="96" t="s">
        <v>415</v>
      </c>
    </row>
    <row r="2" s="697" customFormat="true" ht="14.25" hidden="false" customHeight="true" outlineLevel="0" collapsed="false">
      <c r="A2" s="699" t="s">
        <v>416</v>
      </c>
      <c r="B2" s="700" t="s">
        <v>417</v>
      </c>
      <c r="C2" s="701" t="s">
        <v>418</v>
      </c>
      <c r="D2" s="701"/>
      <c r="E2" s="701"/>
      <c r="F2" s="701"/>
      <c r="G2" s="702" t="s">
        <v>419</v>
      </c>
      <c r="H2" s="702"/>
      <c r="I2" s="702"/>
      <c r="J2" s="702"/>
      <c r="K2" s="702"/>
      <c r="L2" s="702"/>
      <c r="M2" s="702"/>
      <c r="N2" s="703" t="s">
        <v>420</v>
      </c>
      <c r="O2" s="702" t="s">
        <v>267</v>
      </c>
      <c r="Q2" s="704" t="s">
        <v>421</v>
      </c>
      <c r="R2" s="704"/>
      <c r="T2" s="705" t="s">
        <v>49</v>
      </c>
      <c r="V2" s="705" t="s">
        <v>49</v>
      </c>
      <c r="W2" s="705" t="s">
        <v>50</v>
      </c>
      <c r="Y2" s="706" t="s">
        <v>422</v>
      </c>
      <c r="Z2" s="707" t="s">
        <v>423</v>
      </c>
      <c r="AA2" s="708" t="s">
        <v>49</v>
      </c>
      <c r="AB2" s="709" t="s">
        <v>50</v>
      </c>
      <c r="AC2" s="710" t="s">
        <v>424</v>
      </c>
      <c r="AD2" s="711" t="n">
        <v>0.7</v>
      </c>
      <c r="AE2" s="712" t="n">
        <v>0.55</v>
      </c>
      <c r="AF2" s="713" t="n">
        <v>0.45</v>
      </c>
      <c r="AG2" s="706" t="s">
        <v>425</v>
      </c>
      <c r="AH2" s="714" t="s">
        <v>426</v>
      </c>
      <c r="AJ2" s="715" t="s">
        <v>427</v>
      </c>
      <c r="AK2" s="716" t="s">
        <v>351</v>
      </c>
      <c r="AO2" s="717" t="s">
        <v>416</v>
      </c>
      <c r="AP2" s="718" t="s">
        <v>428</v>
      </c>
      <c r="AQ2" s="53"/>
      <c r="AR2" s="719" t="s">
        <v>416</v>
      </c>
      <c r="AS2" s="720"/>
      <c r="AT2" s="721" t="s">
        <v>429</v>
      </c>
      <c r="AU2" s="722"/>
      <c r="AV2" s="723"/>
      <c r="AX2" s="724" t="s">
        <v>416</v>
      </c>
      <c r="AY2" s="725" t="s">
        <v>430</v>
      </c>
      <c r="AZ2" s="725"/>
      <c r="BA2" s="725"/>
      <c r="BB2" s="725"/>
      <c r="BC2" s="725"/>
      <c r="BD2" s="726"/>
      <c r="BF2" s="727" t="s">
        <v>431</v>
      </c>
      <c r="BH2" s="715" t="s">
        <v>427</v>
      </c>
    </row>
    <row r="3" s="697" customFormat="true" ht="23.25" hidden="false" customHeight="false" outlineLevel="0" collapsed="false">
      <c r="A3" s="699"/>
      <c r="B3" s="700"/>
      <c r="C3" s="728" t="s">
        <v>432</v>
      </c>
      <c r="D3" s="729" t="s">
        <v>433</v>
      </c>
      <c r="E3" s="729" t="s">
        <v>434</v>
      </c>
      <c r="F3" s="729" t="s">
        <v>435</v>
      </c>
      <c r="G3" s="728" t="s">
        <v>436</v>
      </c>
      <c r="H3" s="728" t="s">
        <v>437</v>
      </c>
      <c r="I3" s="729" t="s">
        <v>438</v>
      </c>
      <c r="J3" s="729" t="s">
        <v>439</v>
      </c>
      <c r="K3" s="729" t="s">
        <v>434</v>
      </c>
      <c r="L3" s="729" t="s">
        <v>435</v>
      </c>
      <c r="M3" s="730" t="s">
        <v>420</v>
      </c>
      <c r="N3" s="703"/>
      <c r="O3" s="702"/>
      <c r="P3" s="731"/>
      <c r="Q3" s="732" t="s">
        <v>440</v>
      </c>
      <c r="R3" s="733" t="s">
        <v>441</v>
      </c>
      <c r="S3" s="731"/>
      <c r="T3" s="734" t="s">
        <v>442</v>
      </c>
      <c r="V3" s="734" t="s">
        <v>442</v>
      </c>
      <c r="W3" s="734" t="s">
        <v>443</v>
      </c>
      <c r="Y3" s="735" t="s">
        <v>444</v>
      </c>
      <c r="Z3" s="736" t="n">
        <v>0.2</v>
      </c>
      <c r="AA3" s="737" t="s">
        <v>445</v>
      </c>
      <c r="AB3" s="738" t="s">
        <v>446</v>
      </c>
      <c r="AC3" s="739" t="str">
        <f aca="false">AA3&amp;AB3</f>
        <v>東京都千代田区</v>
      </c>
      <c r="AD3" s="740" t="n">
        <v>11.4</v>
      </c>
      <c r="AE3" s="741" t="n">
        <v>11.1</v>
      </c>
      <c r="AF3" s="742" t="n">
        <v>10.9</v>
      </c>
      <c r="AG3" s="735" t="s">
        <v>447</v>
      </c>
      <c r="AH3" s="736" t="n">
        <v>0.7</v>
      </c>
      <c r="AI3" s="731"/>
      <c r="AJ3" s="743" t="s">
        <v>448</v>
      </c>
      <c r="AK3" s="744" t="s">
        <v>448</v>
      </c>
      <c r="AO3" s="745" t="s">
        <v>447</v>
      </c>
      <c r="AP3" s="746" t="s">
        <v>428</v>
      </c>
      <c r="AQ3" s="747"/>
      <c r="AR3" s="748" t="s">
        <v>447</v>
      </c>
      <c r="AS3" s="749" t="s">
        <v>449</v>
      </c>
      <c r="AT3" s="750" t="s">
        <v>450</v>
      </c>
      <c r="AU3" s="751" t="s">
        <v>451</v>
      </c>
      <c r="AV3" s="752"/>
      <c r="AX3" s="753" t="s">
        <v>447</v>
      </c>
      <c r="AY3" s="754" t="s">
        <v>452</v>
      </c>
      <c r="AZ3" s="755" t="s">
        <v>453</v>
      </c>
      <c r="BA3" s="755" t="s">
        <v>454</v>
      </c>
      <c r="BB3" s="756" t="s">
        <v>455</v>
      </c>
      <c r="BC3" s="757"/>
      <c r="BD3" s="744"/>
      <c r="BF3" s="758"/>
      <c r="BH3" s="743" t="s">
        <v>448</v>
      </c>
    </row>
    <row r="4" s="697" customFormat="true" ht="14.25" hidden="false" customHeight="true" outlineLevel="0" collapsed="false">
      <c r="A4" s="753" t="s">
        <v>447</v>
      </c>
      <c r="B4" s="759" t="s">
        <v>456</v>
      </c>
      <c r="C4" s="760" t="n">
        <v>0.245</v>
      </c>
      <c r="D4" s="761" t="n">
        <v>0.224</v>
      </c>
      <c r="E4" s="761" t="n">
        <v>0.182</v>
      </c>
      <c r="F4" s="761" t="n">
        <v>0.145</v>
      </c>
      <c r="G4" s="762" t="n">
        <v>0.27</v>
      </c>
      <c r="H4" s="762" t="n">
        <v>0.287</v>
      </c>
      <c r="I4" s="762" t="n">
        <v>0.249</v>
      </c>
      <c r="J4" s="762" t="n">
        <v>0.266</v>
      </c>
      <c r="K4" s="762" t="n">
        <v>0.207</v>
      </c>
      <c r="L4" s="762" t="n">
        <v>0.17</v>
      </c>
      <c r="M4" s="763"/>
      <c r="N4" s="764" t="s">
        <v>440</v>
      </c>
      <c r="O4" s="755" t="s">
        <v>354</v>
      </c>
      <c r="P4" s="765"/>
      <c r="Q4" s="766" t="s">
        <v>436</v>
      </c>
      <c r="R4" s="767" t="s">
        <v>420</v>
      </c>
      <c r="S4" s="765"/>
      <c r="T4" s="768" t="s">
        <v>457</v>
      </c>
      <c r="V4" s="734" t="s">
        <v>442</v>
      </c>
      <c r="W4" s="768" t="s">
        <v>458</v>
      </c>
      <c r="Y4" s="769" t="s">
        <v>444</v>
      </c>
      <c r="Z4" s="770" t="n">
        <v>0.2</v>
      </c>
      <c r="AA4" s="771" t="s">
        <v>445</v>
      </c>
      <c r="AB4" s="772" t="s">
        <v>459</v>
      </c>
      <c r="AC4" s="773" t="str">
        <f aca="false">AA4&amp;AB4</f>
        <v>東京都中央区</v>
      </c>
      <c r="AD4" s="774" t="n">
        <v>11.4</v>
      </c>
      <c r="AE4" s="775" t="n">
        <v>11.1</v>
      </c>
      <c r="AF4" s="776" t="n">
        <v>10.9</v>
      </c>
      <c r="AG4" s="769" t="s">
        <v>460</v>
      </c>
      <c r="AH4" s="770" t="n">
        <v>0.7</v>
      </c>
      <c r="AI4" s="765"/>
      <c r="AJ4" s="777"/>
      <c r="AK4" s="778" t="s">
        <v>351</v>
      </c>
      <c r="AO4" s="779" t="s">
        <v>460</v>
      </c>
      <c r="AP4" s="780" t="s">
        <v>428</v>
      </c>
      <c r="AQ4" s="747"/>
      <c r="AR4" s="781" t="s">
        <v>460</v>
      </c>
      <c r="AS4" s="749" t="s">
        <v>461</v>
      </c>
      <c r="AT4" s="782" t="s">
        <v>462</v>
      </c>
      <c r="AU4" s="783" t="s">
        <v>463</v>
      </c>
      <c r="AV4" s="784"/>
      <c r="AX4" s="785" t="s">
        <v>460</v>
      </c>
      <c r="AY4" s="748" t="s">
        <v>464</v>
      </c>
      <c r="AZ4" s="786" t="s">
        <v>453</v>
      </c>
      <c r="BA4" s="786" t="s">
        <v>454</v>
      </c>
      <c r="BB4" s="140" t="s">
        <v>455</v>
      </c>
      <c r="BC4" s="787"/>
      <c r="BD4" s="778"/>
      <c r="BF4" s="96"/>
      <c r="BH4" s="788" t="s">
        <v>351</v>
      </c>
    </row>
    <row r="5" s="697" customFormat="true" ht="14.25" hidden="false" customHeight="true" outlineLevel="0" collapsed="false">
      <c r="A5" s="785" t="s">
        <v>460</v>
      </c>
      <c r="B5" s="789" t="s">
        <v>465</v>
      </c>
      <c r="C5" s="790" t="n">
        <v>0.245</v>
      </c>
      <c r="D5" s="791" t="n">
        <v>0.224</v>
      </c>
      <c r="E5" s="791" t="n">
        <v>0.182</v>
      </c>
      <c r="F5" s="791" t="n">
        <v>0.145</v>
      </c>
      <c r="G5" s="792" t="n">
        <v>0.267</v>
      </c>
      <c r="H5" s="792" t="n">
        <v>0.278</v>
      </c>
      <c r="I5" s="792" t="n">
        <v>0.246</v>
      </c>
      <c r="J5" s="792" t="n">
        <v>0.257</v>
      </c>
      <c r="K5" s="792" t="n">
        <v>0.204</v>
      </c>
      <c r="L5" s="792" t="n">
        <v>0.167</v>
      </c>
      <c r="M5" s="793"/>
      <c r="N5" s="794" t="s">
        <v>440</v>
      </c>
      <c r="O5" s="786" t="s">
        <v>354</v>
      </c>
      <c r="P5" s="765"/>
      <c r="Q5" s="768" t="s">
        <v>437</v>
      </c>
      <c r="R5" s="795"/>
      <c r="S5" s="765"/>
      <c r="T5" s="768" t="s">
        <v>466</v>
      </c>
      <c r="V5" s="734" t="s">
        <v>442</v>
      </c>
      <c r="W5" s="768" t="s">
        <v>467</v>
      </c>
      <c r="Y5" s="769" t="s">
        <v>444</v>
      </c>
      <c r="Z5" s="770" t="n">
        <v>0.2</v>
      </c>
      <c r="AA5" s="771" t="s">
        <v>445</v>
      </c>
      <c r="AB5" s="772" t="s">
        <v>468</v>
      </c>
      <c r="AC5" s="773" t="str">
        <f aca="false">AA5&amp;AB5</f>
        <v>東京都港区</v>
      </c>
      <c r="AD5" s="774" t="n">
        <v>11.4</v>
      </c>
      <c r="AE5" s="775" t="n">
        <v>11.1</v>
      </c>
      <c r="AF5" s="776" t="n">
        <v>10.9</v>
      </c>
      <c r="AG5" s="785" t="s">
        <v>469</v>
      </c>
      <c r="AH5" s="770" t="n">
        <v>0.7</v>
      </c>
      <c r="AI5" s="765"/>
      <c r="AK5" s="777"/>
      <c r="AO5" s="779" t="s">
        <v>469</v>
      </c>
      <c r="AP5" s="780" t="s">
        <v>428</v>
      </c>
      <c r="AQ5" s="747"/>
      <c r="AR5" s="796" t="s">
        <v>469</v>
      </c>
      <c r="AS5" s="749" t="s">
        <v>470</v>
      </c>
      <c r="AT5" s="782" t="s">
        <v>462</v>
      </c>
      <c r="AU5" s="783" t="s">
        <v>463</v>
      </c>
      <c r="AV5" s="784"/>
      <c r="AX5" s="785" t="s">
        <v>469</v>
      </c>
      <c r="AY5" s="748" t="s">
        <v>471</v>
      </c>
      <c r="AZ5" s="786" t="s">
        <v>453</v>
      </c>
      <c r="BA5" s="786" t="s">
        <v>454</v>
      </c>
      <c r="BB5" s="140" t="s">
        <v>455</v>
      </c>
      <c r="BC5" s="787"/>
      <c r="BD5" s="778"/>
      <c r="BF5" s="727" t="s">
        <v>431</v>
      </c>
      <c r="BH5" s="777"/>
    </row>
    <row r="6" s="697" customFormat="true" ht="14.25" hidden="false" customHeight="true" outlineLevel="0" collapsed="false">
      <c r="A6" s="785" t="s">
        <v>469</v>
      </c>
      <c r="B6" s="789" t="s">
        <v>472</v>
      </c>
      <c r="C6" s="790" t="n">
        <v>0.245</v>
      </c>
      <c r="D6" s="791" t="n">
        <v>0.224</v>
      </c>
      <c r="E6" s="791" t="n">
        <v>0.182</v>
      </c>
      <c r="F6" s="791" t="n">
        <v>0.145</v>
      </c>
      <c r="G6" s="792" t="n">
        <v>0.267</v>
      </c>
      <c r="H6" s="792" t="n">
        <v>0.278</v>
      </c>
      <c r="I6" s="792" t="n">
        <v>0.246</v>
      </c>
      <c r="J6" s="792" t="n">
        <v>0.257</v>
      </c>
      <c r="K6" s="792" t="n">
        <v>0.204</v>
      </c>
      <c r="L6" s="792" t="n">
        <v>0.167</v>
      </c>
      <c r="M6" s="793"/>
      <c r="N6" s="794" t="s">
        <v>440</v>
      </c>
      <c r="O6" s="786" t="s">
        <v>354</v>
      </c>
      <c r="P6" s="731"/>
      <c r="Q6" s="797" t="s">
        <v>438</v>
      </c>
      <c r="R6" s="798"/>
      <c r="S6" s="731"/>
      <c r="T6" s="768" t="s">
        <v>473</v>
      </c>
      <c r="V6" s="734" t="s">
        <v>442</v>
      </c>
      <c r="W6" s="768" t="s">
        <v>474</v>
      </c>
      <c r="Y6" s="769" t="s">
        <v>444</v>
      </c>
      <c r="Z6" s="770" t="n">
        <v>0.2</v>
      </c>
      <c r="AA6" s="771" t="s">
        <v>445</v>
      </c>
      <c r="AB6" s="772" t="s">
        <v>475</v>
      </c>
      <c r="AC6" s="773" t="str">
        <f aca="false">AA6&amp;AB6</f>
        <v>東京都新宿区</v>
      </c>
      <c r="AD6" s="774" t="n">
        <v>11.4</v>
      </c>
      <c r="AE6" s="775" t="n">
        <v>11.1</v>
      </c>
      <c r="AF6" s="776" t="n">
        <v>10.9</v>
      </c>
      <c r="AG6" s="769" t="s">
        <v>476</v>
      </c>
      <c r="AH6" s="770" t="n">
        <v>0.7</v>
      </c>
      <c r="AI6" s="731"/>
      <c r="AJ6" s="799"/>
      <c r="AO6" s="779" t="s">
        <v>476</v>
      </c>
      <c r="AP6" s="780" t="s">
        <v>428</v>
      </c>
      <c r="AQ6" s="747"/>
      <c r="AR6" s="781" t="s">
        <v>476</v>
      </c>
      <c r="AS6" s="749" t="s">
        <v>477</v>
      </c>
      <c r="AT6" s="782" t="s">
        <v>462</v>
      </c>
      <c r="AU6" s="783" t="s">
        <v>463</v>
      </c>
      <c r="AV6" s="784"/>
      <c r="AX6" s="785" t="s">
        <v>476</v>
      </c>
      <c r="AY6" s="748" t="s">
        <v>478</v>
      </c>
      <c r="AZ6" s="786" t="s">
        <v>453</v>
      </c>
      <c r="BA6" s="786" t="s">
        <v>454</v>
      </c>
      <c r="BB6" s="140" t="s">
        <v>455</v>
      </c>
      <c r="BC6" s="787"/>
      <c r="BD6" s="778"/>
      <c r="BF6" s="800" t="s">
        <v>479</v>
      </c>
    </row>
    <row r="7" s="697" customFormat="true" ht="14.25" hidden="false" customHeight="true" outlineLevel="0" collapsed="false">
      <c r="A7" s="785" t="s">
        <v>476</v>
      </c>
      <c r="B7" s="789" t="s">
        <v>480</v>
      </c>
      <c r="C7" s="790" t="n">
        <v>0.1</v>
      </c>
      <c r="D7" s="791" t="n">
        <v>0.094</v>
      </c>
      <c r="E7" s="791" t="n">
        <v>0.079</v>
      </c>
      <c r="F7" s="791" t="n">
        <v>0.063</v>
      </c>
      <c r="G7" s="792" t="n">
        <v>0.122</v>
      </c>
      <c r="H7" s="792" t="n">
        <v>0.133</v>
      </c>
      <c r="I7" s="792" t="n">
        <v>0.116</v>
      </c>
      <c r="J7" s="792" t="n">
        <v>0.127</v>
      </c>
      <c r="K7" s="792" t="n">
        <v>0.101</v>
      </c>
      <c r="L7" s="792" t="n">
        <v>0.085</v>
      </c>
      <c r="M7" s="793"/>
      <c r="N7" s="794" t="s">
        <v>440</v>
      </c>
      <c r="O7" s="786" t="s">
        <v>354</v>
      </c>
      <c r="P7" s="765"/>
      <c r="Q7" s="768" t="s">
        <v>439</v>
      </c>
      <c r="R7" s="795"/>
      <c r="S7" s="765"/>
      <c r="T7" s="768" t="s">
        <v>481</v>
      </c>
      <c r="V7" s="734" t="s">
        <v>442</v>
      </c>
      <c r="W7" s="768" t="s">
        <v>482</v>
      </c>
      <c r="Y7" s="769" t="s">
        <v>444</v>
      </c>
      <c r="Z7" s="770" t="n">
        <v>0.2</v>
      </c>
      <c r="AA7" s="771" t="s">
        <v>445</v>
      </c>
      <c r="AB7" s="772" t="s">
        <v>483</v>
      </c>
      <c r="AC7" s="773" t="str">
        <f aca="false">AA7&amp;AB7</f>
        <v>東京都文京区</v>
      </c>
      <c r="AD7" s="774" t="n">
        <v>11.4</v>
      </c>
      <c r="AE7" s="775" t="n">
        <v>11.1</v>
      </c>
      <c r="AF7" s="776" t="n">
        <v>10.9</v>
      </c>
      <c r="AG7" s="769" t="s">
        <v>484</v>
      </c>
      <c r="AH7" s="770" t="n">
        <v>0.7</v>
      </c>
      <c r="AI7" s="765"/>
      <c r="AO7" s="779" t="s">
        <v>484</v>
      </c>
      <c r="AP7" s="780" t="s">
        <v>485</v>
      </c>
      <c r="AQ7" s="747"/>
      <c r="AR7" s="781" t="s">
        <v>484</v>
      </c>
      <c r="AS7" s="749" t="s">
        <v>486</v>
      </c>
      <c r="AT7" s="782" t="s">
        <v>462</v>
      </c>
      <c r="AU7" s="783" t="s">
        <v>463</v>
      </c>
      <c r="AV7" s="784"/>
      <c r="AX7" s="785" t="s">
        <v>484</v>
      </c>
      <c r="AY7" s="748" t="s">
        <v>487</v>
      </c>
      <c r="AZ7" s="786" t="s">
        <v>453</v>
      </c>
      <c r="BA7" s="786" t="s">
        <v>454</v>
      </c>
      <c r="BB7" s="140" t="s">
        <v>455</v>
      </c>
      <c r="BC7" s="787"/>
      <c r="BD7" s="778"/>
      <c r="BF7" s="800" t="s">
        <v>488</v>
      </c>
    </row>
    <row r="8" s="697" customFormat="true" ht="14.25" hidden="false" customHeight="true" outlineLevel="0" collapsed="false">
      <c r="A8" s="785" t="s">
        <v>484</v>
      </c>
      <c r="B8" s="789" t="s">
        <v>489</v>
      </c>
      <c r="C8" s="790" t="n">
        <v>0.1</v>
      </c>
      <c r="D8" s="791" t="n">
        <v>0.094</v>
      </c>
      <c r="E8" s="791" t="n">
        <v>0.079</v>
      </c>
      <c r="F8" s="791" t="n">
        <v>0.063</v>
      </c>
      <c r="G8" s="792" t="n">
        <v>0.122</v>
      </c>
      <c r="H8" s="792" t="n">
        <v>0.133</v>
      </c>
      <c r="I8" s="792" t="n">
        <v>0.116</v>
      </c>
      <c r="J8" s="792" t="n">
        <v>0.127</v>
      </c>
      <c r="K8" s="792" t="n">
        <v>0.101</v>
      </c>
      <c r="L8" s="792" t="n">
        <v>0.085</v>
      </c>
      <c r="M8" s="793"/>
      <c r="N8" s="794" t="s">
        <v>440</v>
      </c>
      <c r="O8" s="786" t="s">
        <v>490</v>
      </c>
      <c r="P8" s="765"/>
      <c r="Q8" s="768" t="s">
        <v>434</v>
      </c>
      <c r="R8" s="795"/>
      <c r="S8" s="765"/>
      <c r="T8" s="768" t="s">
        <v>491</v>
      </c>
      <c r="V8" s="734" t="s">
        <v>442</v>
      </c>
      <c r="W8" s="768" t="s">
        <v>492</v>
      </c>
      <c r="Y8" s="769" t="s">
        <v>444</v>
      </c>
      <c r="Z8" s="770" t="n">
        <v>0.2</v>
      </c>
      <c r="AA8" s="771" t="s">
        <v>445</v>
      </c>
      <c r="AB8" s="772" t="s">
        <v>493</v>
      </c>
      <c r="AC8" s="773" t="str">
        <f aca="false">AA8&amp;AB8</f>
        <v>東京都台東区</v>
      </c>
      <c r="AD8" s="774" t="n">
        <v>11.4</v>
      </c>
      <c r="AE8" s="775" t="n">
        <v>11.1</v>
      </c>
      <c r="AF8" s="776" t="n">
        <v>10.9</v>
      </c>
      <c r="AG8" s="769" t="s">
        <v>494</v>
      </c>
      <c r="AH8" s="770" t="n">
        <v>0.45</v>
      </c>
      <c r="AI8" s="765"/>
      <c r="AO8" s="779" t="s">
        <v>494</v>
      </c>
      <c r="AP8" s="780" t="s">
        <v>428</v>
      </c>
      <c r="AQ8" s="747"/>
      <c r="AR8" s="781" t="s">
        <v>494</v>
      </c>
      <c r="AS8" s="749" t="s">
        <v>495</v>
      </c>
      <c r="AT8" s="782" t="s">
        <v>462</v>
      </c>
      <c r="AU8" s="783" t="s">
        <v>463</v>
      </c>
      <c r="AV8" s="784"/>
      <c r="AX8" s="785" t="s">
        <v>494</v>
      </c>
      <c r="AY8" s="748" t="s">
        <v>496</v>
      </c>
      <c r="AZ8" s="786" t="s">
        <v>453</v>
      </c>
      <c r="BA8" s="786" t="s">
        <v>454</v>
      </c>
      <c r="BB8" s="140" t="s">
        <v>455</v>
      </c>
      <c r="BC8" s="787"/>
      <c r="BD8" s="778"/>
      <c r="BF8" s="758"/>
    </row>
    <row r="9" s="697" customFormat="true" ht="14.25" hidden="false" customHeight="true" outlineLevel="0" collapsed="false">
      <c r="A9" s="785" t="s">
        <v>494</v>
      </c>
      <c r="B9" s="789" t="s">
        <v>497</v>
      </c>
      <c r="C9" s="790" t="n">
        <v>0.092</v>
      </c>
      <c r="D9" s="791" t="n">
        <v>0.09</v>
      </c>
      <c r="E9" s="791" t="n">
        <v>0.08</v>
      </c>
      <c r="F9" s="791" t="n">
        <v>0.064</v>
      </c>
      <c r="G9" s="792" t="n">
        <v>0.111</v>
      </c>
      <c r="H9" s="792" t="n">
        <v>0.12</v>
      </c>
      <c r="I9" s="792" t="n">
        <v>0.109</v>
      </c>
      <c r="J9" s="792" t="n">
        <v>0.118</v>
      </c>
      <c r="K9" s="792" t="n">
        <v>0.099</v>
      </c>
      <c r="L9" s="792" t="n">
        <v>0.083</v>
      </c>
      <c r="M9" s="793"/>
      <c r="N9" s="794" t="s">
        <v>440</v>
      </c>
      <c r="O9" s="786" t="s">
        <v>354</v>
      </c>
      <c r="P9" s="765"/>
      <c r="Q9" s="801" t="s">
        <v>435</v>
      </c>
      <c r="R9" s="802"/>
      <c r="S9" s="765"/>
      <c r="T9" s="768" t="s">
        <v>498</v>
      </c>
      <c r="V9" s="734" t="s">
        <v>442</v>
      </c>
      <c r="W9" s="768" t="s">
        <v>499</v>
      </c>
      <c r="Y9" s="769" t="s">
        <v>444</v>
      </c>
      <c r="Z9" s="770" t="n">
        <v>0.2</v>
      </c>
      <c r="AA9" s="771" t="s">
        <v>445</v>
      </c>
      <c r="AB9" s="772" t="s">
        <v>500</v>
      </c>
      <c r="AC9" s="773" t="str">
        <f aca="false">AA9&amp;AB9</f>
        <v>東京都墨田区</v>
      </c>
      <c r="AD9" s="774" t="n">
        <v>11.4</v>
      </c>
      <c r="AE9" s="775" t="n">
        <v>11.1</v>
      </c>
      <c r="AF9" s="776" t="n">
        <v>10.9</v>
      </c>
      <c r="AG9" s="769" t="s">
        <v>501</v>
      </c>
      <c r="AH9" s="770" t="n">
        <v>0.45</v>
      </c>
      <c r="AI9" s="765"/>
      <c r="AO9" s="779" t="s">
        <v>501</v>
      </c>
      <c r="AP9" s="780" t="s">
        <v>428</v>
      </c>
      <c r="AQ9" s="747"/>
      <c r="AR9" s="781" t="s">
        <v>501</v>
      </c>
      <c r="AS9" s="749" t="s">
        <v>502</v>
      </c>
      <c r="AT9" s="782" t="s">
        <v>462</v>
      </c>
      <c r="AU9" s="783" t="s">
        <v>463</v>
      </c>
      <c r="AV9" s="803" t="s">
        <v>503</v>
      </c>
      <c r="AX9" s="785" t="s">
        <v>501</v>
      </c>
      <c r="AY9" s="748" t="s">
        <v>504</v>
      </c>
      <c r="AZ9" s="786" t="s">
        <v>453</v>
      </c>
      <c r="BA9" s="786" t="s">
        <v>454</v>
      </c>
      <c r="BB9" s="140" t="s">
        <v>455</v>
      </c>
      <c r="BC9" s="787"/>
      <c r="BD9" s="778"/>
      <c r="BF9" s="96"/>
    </row>
    <row r="10" s="697" customFormat="true" ht="14.25" hidden="false" customHeight="true" outlineLevel="0" collapsed="false">
      <c r="A10" s="785" t="s">
        <v>501</v>
      </c>
      <c r="B10" s="789" t="s">
        <v>505</v>
      </c>
      <c r="C10" s="790" t="n">
        <v>0.092</v>
      </c>
      <c r="D10" s="791" t="n">
        <v>0.09</v>
      </c>
      <c r="E10" s="791" t="n">
        <v>0.08</v>
      </c>
      <c r="F10" s="791" t="n">
        <v>0.064</v>
      </c>
      <c r="G10" s="792" t="n">
        <v>0.117</v>
      </c>
      <c r="H10" s="792" t="n">
        <v>0.127</v>
      </c>
      <c r="I10" s="792" t="n">
        <v>0.115</v>
      </c>
      <c r="J10" s="792" t="n">
        <v>0.125</v>
      </c>
      <c r="K10" s="792" t="n">
        <v>0.105</v>
      </c>
      <c r="L10" s="792" t="n">
        <v>0.089</v>
      </c>
      <c r="M10" s="793"/>
      <c r="N10" s="794" t="s">
        <v>440</v>
      </c>
      <c r="O10" s="786" t="s">
        <v>354</v>
      </c>
      <c r="P10" s="765"/>
      <c r="Q10" s="96"/>
      <c r="R10" s="96"/>
      <c r="S10" s="765"/>
      <c r="T10" s="768" t="s">
        <v>506</v>
      </c>
      <c r="V10" s="734" t="s">
        <v>442</v>
      </c>
      <c r="W10" s="768" t="s">
        <v>507</v>
      </c>
      <c r="Y10" s="769" t="s">
        <v>444</v>
      </c>
      <c r="Z10" s="770" t="n">
        <v>0.2</v>
      </c>
      <c r="AA10" s="771" t="s">
        <v>445</v>
      </c>
      <c r="AB10" s="772" t="s">
        <v>508</v>
      </c>
      <c r="AC10" s="773" t="str">
        <f aca="false">AA10&amp;AB10</f>
        <v>東京都江東区</v>
      </c>
      <c r="AD10" s="774" t="n">
        <v>11.4</v>
      </c>
      <c r="AE10" s="775" t="n">
        <v>11.1</v>
      </c>
      <c r="AF10" s="776" t="n">
        <v>10.9</v>
      </c>
      <c r="AG10" s="769" t="s">
        <v>509</v>
      </c>
      <c r="AH10" s="770" t="n">
        <v>0.55</v>
      </c>
      <c r="AI10" s="765"/>
      <c r="AO10" s="779" t="s">
        <v>509</v>
      </c>
      <c r="AP10" s="780" t="s">
        <v>428</v>
      </c>
      <c r="AQ10" s="747"/>
      <c r="AR10" s="781" t="s">
        <v>509</v>
      </c>
      <c r="AS10" s="749" t="s">
        <v>510</v>
      </c>
      <c r="AT10" s="782" t="s">
        <v>462</v>
      </c>
      <c r="AU10" s="783" t="s">
        <v>463</v>
      </c>
      <c r="AV10" s="784"/>
      <c r="AX10" s="785" t="s">
        <v>509</v>
      </c>
      <c r="AY10" s="748" t="s">
        <v>511</v>
      </c>
      <c r="AZ10" s="786" t="s">
        <v>453</v>
      </c>
      <c r="BA10" s="786" t="s">
        <v>454</v>
      </c>
      <c r="BB10" s="140" t="s">
        <v>455</v>
      </c>
      <c r="BC10" s="787"/>
      <c r="BD10" s="778"/>
      <c r="BF10" s="804" t="s">
        <v>512</v>
      </c>
    </row>
    <row r="11" s="697" customFormat="true" ht="14.25" hidden="false" customHeight="true" outlineLevel="0" collapsed="false">
      <c r="A11" s="785" t="s">
        <v>509</v>
      </c>
      <c r="B11" s="789" t="s">
        <v>513</v>
      </c>
      <c r="C11" s="790" t="n">
        <v>0.086</v>
      </c>
      <c r="D11" s="791" t="n">
        <v>0.083</v>
      </c>
      <c r="E11" s="791" t="n">
        <v>0.066</v>
      </c>
      <c r="F11" s="791" t="n">
        <v>0.053</v>
      </c>
      <c r="G11" s="792" t="n">
        <v>0.103</v>
      </c>
      <c r="H11" s="792" t="n">
        <v>0.111</v>
      </c>
      <c r="I11" s="792" t="n">
        <v>0.1</v>
      </c>
      <c r="J11" s="792" t="n">
        <v>0.108</v>
      </c>
      <c r="K11" s="792" t="n">
        <v>0.083</v>
      </c>
      <c r="L11" s="792" t="n">
        <v>0.07</v>
      </c>
      <c r="M11" s="793"/>
      <c r="N11" s="794" t="s">
        <v>440</v>
      </c>
      <c r="O11" s="786" t="s">
        <v>354</v>
      </c>
      <c r="P11" s="765"/>
      <c r="Q11" s="96"/>
      <c r="R11" s="96"/>
      <c r="S11" s="765"/>
      <c r="T11" s="768" t="s">
        <v>514</v>
      </c>
      <c r="V11" s="734" t="s">
        <v>442</v>
      </c>
      <c r="W11" s="768" t="s">
        <v>515</v>
      </c>
      <c r="Y11" s="769" t="s">
        <v>444</v>
      </c>
      <c r="Z11" s="770" t="n">
        <v>0.2</v>
      </c>
      <c r="AA11" s="771" t="s">
        <v>445</v>
      </c>
      <c r="AB11" s="772" t="s">
        <v>516</v>
      </c>
      <c r="AC11" s="773" t="str">
        <f aca="false">AA11&amp;AB11</f>
        <v>東京都品川区</v>
      </c>
      <c r="AD11" s="774" t="n">
        <v>11.4</v>
      </c>
      <c r="AE11" s="775" t="n">
        <v>11.1</v>
      </c>
      <c r="AF11" s="776" t="n">
        <v>10.9</v>
      </c>
      <c r="AG11" s="769" t="s">
        <v>517</v>
      </c>
      <c r="AH11" s="770" t="n">
        <v>0.55</v>
      </c>
      <c r="AI11" s="765"/>
      <c r="AO11" s="779" t="s">
        <v>517</v>
      </c>
      <c r="AP11" s="780" t="s">
        <v>485</v>
      </c>
      <c r="AQ11" s="747"/>
      <c r="AR11" s="781" t="s">
        <v>517</v>
      </c>
      <c r="AS11" s="749" t="s">
        <v>518</v>
      </c>
      <c r="AT11" s="782" t="s">
        <v>462</v>
      </c>
      <c r="AU11" s="783" t="s">
        <v>463</v>
      </c>
      <c r="AV11" s="784"/>
      <c r="AX11" s="785" t="s">
        <v>517</v>
      </c>
      <c r="AY11" s="748" t="s">
        <v>519</v>
      </c>
      <c r="AZ11" s="786" t="s">
        <v>453</v>
      </c>
      <c r="BA11" s="786" t="s">
        <v>454</v>
      </c>
      <c r="BB11" s="140" t="s">
        <v>455</v>
      </c>
      <c r="BC11" s="787"/>
      <c r="BD11" s="778"/>
      <c r="BF11" s="727" t="s">
        <v>431</v>
      </c>
    </row>
    <row r="12" s="697" customFormat="true" ht="14.25" hidden="false" customHeight="true" outlineLevel="0" collapsed="false">
      <c r="A12" s="785" t="s">
        <v>517</v>
      </c>
      <c r="B12" s="789" t="s">
        <v>520</v>
      </c>
      <c r="C12" s="790" t="n">
        <v>0.086</v>
      </c>
      <c r="D12" s="791" t="n">
        <v>0.083</v>
      </c>
      <c r="E12" s="791" t="n">
        <v>0.066</v>
      </c>
      <c r="F12" s="791" t="n">
        <v>0.053</v>
      </c>
      <c r="G12" s="792" t="n">
        <v>0.103</v>
      </c>
      <c r="H12" s="792" t="n">
        <v>0.111</v>
      </c>
      <c r="I12" s="792" t="n">
        <v>0.1</v>
      </c>
      <c r="J12" s="792" t="n">
        <v>0.108</v>
      </c>
      <c r="K12" s="792" t="n">
        <v>0.083</v>
      </c>
      <c r="L12" s="792" t="n">
        <v>0.07</v>
      </c>
      <c r="M12" s="793"/>
      <c r="N12" s="794" t="s">
        <v>440</v>
      </c>
      <c r="O12" s="786" t="s">
        <v>490</v>
      </c>
      <c r="P12" s="765"/>
      <c r="Q12" s="765"/>
      <c r="R12" s="765"/>
      <c r="S12" s="765"/>
      <c r="T12" s="768" t="s">
        <v>521</v>
      </c>
      <c r="V12" s="734" t="s">
        <v>442</v>
      </c>
      <c r="W12" s="768" t="s">
        <v>522</v>
      </c>
      <c r="Y12" s="769" t="s">
        <v>444</v>
      </c>
      <c r="Z12" s="770" t="n">
        <v>0.2</v>
      </c>
      <c r="AA12" s="771" t="s">
        <v>445</v>
      </c>
      <c r="AB12" s="772" t="s">
        <v>523</v>
      </c>
      <c r="AC12" s="773" t="str">
        <f aca="false">AA12&amp;AB12</f>
        <v>東京都目黒区</v>
      </c>
      <c r="AD12" s="774" t="n">
        <v>11.4</v>
      </c>
      <c r="AE12" s="775" t="n">
        <v>11.1</v>
      </c>
      <c r="AF12" s="776" t="n">
        <v>10.9</v>
      </c>
      <c r="AG12" s="769" t="s">
        <v>524</v>
      </c>
      <c r="AH12" s="770" t="n">
        <v>0.45</v>
      </c>
      <c r="AI12" s="765"/>
      <c r="AO12" s="779" t="s">
        <v>525</v>
      </c>
      <c r="AP12" s="780" t="s">
        <v>428</v>
      </c>
      <c r="AQ12" s="747"/>
      <c r="AR12" s="781" t="s">
        <v>525</v>
      </c>
      <c r="AS12" s="749" t="s">
        <v>526</v>
      </c>
      <c r="AT12" s="782" t="s">
        <v>462</v>
      </c>
      <c r="AU12" s="783" t="s">
        <v>463</v>
      </c>
      <c r="AV12" s="803" t="s">
        <v>527</v>
      </c>
      <c r="AX12" s="785" t="s">
        <v>525</v>
      </c>
      <c r="AY12" s="748" t="s">
        <v>528</v>
      </c>
      <c r="AZ12" s="786" t="s">
        <v>529</v>
      </c>
      <c r="BA12" s="786" t="s">
        <v>530</v>
      </c>
      <c r="BB12" s="140" t="s">
        <v>455</v>
      </c>
      <c r="BC12" s="787"/>
      <c r="BD12" s="778"/>
      <c r="BF12" s="805" t="s">
        <v>479</v>
      </c>
    </row>
    <row r="13" s="697" customFormat="true" ht="14.25" hidden="false" customHeight="true" outlineLevel="0" collapsed="false">
      <c r="A13" s="785" t="s">
        <v>525</v>
      </c>
      <c r="B13" s="789" t="s">
        <v>531</v>
      </c>
      <c r="C13" s="790" t="n">
        <v>0.128</v>
      </c>
      <c r="D13" s="791" t="n">
        <v>0.122</v>
      </c>
      <c r="E13" s="791" t="n">
        <v>0.11</v>
      </c>
      <c r="F13" s="791" t="n">
        <v>0.088</v>
      </c>
      <c r="G13" s="806" t="n">
        <v>0.148</v>
      </c>
      <c r="H13" s="806" t="n">
        <v>0.159</v>
      </c>
      <c r="I13" s="806" t="n">
        <v>0.142</v>
      </c>
      <c r="J13" s="806" t="n">
        <v>0.153</v>
      </c>
      <c r="K13" s="806" t="n">
        <v>0.13</v>
      </c>
      <c r="L13" s="806" t="n">
        <v>0.108</v>
      </c>
      <c r="M13" s="807"/>
      <c r="N13" s="794" t="s">
        <v>440</v>
      </c>
      <c r="O13" s="786" t="s">
        <v>354</v>
      </c>
      <c r="P13" s="765"/>
      <c r="Q13" s="765"/>
      <c r="R13" s="765"/>
      <c r="S13" s="765"/>
      <c r="T13" s="768" t="s">
        <v>532</v>
      </c>
      <c r="V13" s="734" t="s">
        <v>442</v>
      </c>
      <c r="W13" s="768" t="s">
        <v>533</v>
      </c>
      <c r="Y13" s="769" t="s">
        <v>444</v>
      </c>
      <c r="Z13" s="770" t="n">
        <v>0.2</v>
      </c>
      <c r="AA13" s="771" t="s">
        <v>445</v>
      </c>
      <c r="AB13" s="772" t="s">
        <v>534</v>
      </c>
      <c r="AC13" s="773" t="str">
        <f aca="false">AA13&amp;AB13</f>
        <v>東京都大田区</v>
      </c>
      <c r="AD13" s="774" t="n">
        <v>11.4</v>
      </c>
      <c r="AE13" s="775" t="n">
        <v>11.1</v>
      </c>
      <c r="AF13" s="776" t="n">
        <v>10.9</v>
      </c>
      <c r="AG13" s="769" t="s">
        <v>525</v>
      </c>
      <c r="AH13" s="770" t="n">
        <v>0.45</v>
      </c>
      <c r="AI13" s="765"/>
      <c r="AO13" s="779" t="s">
        <v>524</v>
      </c>
      <c r="AP13" s="780" t="s">
        <v>485</v>
      </c>
      <c r="AQ13" s="747"/>
      <c r="AR13" s="781" t="s">
        <v>524</v>
      </c>
      <c r="AS13" s="749" t="s">
        <v>535</v>
      </c>
      <c r="AT13" s="782" t="s">
        <v>462</v>
      </c>
      <c r="AU13" s="783" t="s">
        <v>463</v>
      </c>
      <c r="AV13" s="803"/>
      <c r="AX13" s="785" t="s">
        <v>524</v>
      </c>
      <c r="AY13" s="748" t="s">
        <v>536</v>
      </c>
      <c r="AZ13" s="786" t="s">
        <v>529</v>
      </c>
      <c r="BA13" s="786" t="s">
        <v>530</v>
      </c>
      <c r="BB13" s="140" t="s">
        <v>455</v>
      </c>
      <c r="BC13" s="787"/>
      <c r="BD13" s="778"/>
      <c r="BF13" s="805" t="s">
        <v>488</v>
      </c>
    </row>
    <row r="14" s="697" customFormat="true" ht="14.25" hidden="false" customHeight="true" outlineLevel="0" collapsed="false">
      <c r="A14" s="785" t="s">
        <v>524</v>
      </c>
      <c r="B14" s="789" t="s">
        <v>537</v>
      </c>
      <c r="C14" s="790" t="n">
        <v>0.128</v>
      </c>
      <c r="D14" s="791" t="n">
        <v>0.122</v>
      </c>
      <c r="E14" s="791" t="n">
        <v>0.11</v>
      </c>
      <c r="F14" s="791" t="n">
        <v>0.088</v>
      </c>
      <c r="G14" s="806" t="n">
        <v>0.148</v>
      </c>
      <c r="H14" s="806" t="n">
        <v>0.159</v>
      </c>
      <c r="I14" s="806" t="n">
        <v>0.142</v>
      </c>
      <c r="J14" s="806" t="n">
        <v>0.153</v>
      </c>
      <c r="K14" s="806" t="n">
        <v>0.13</v>
      </c>
      <c r="L14" s="806" t="n">
        <v>0.108</v>
      </c>
      <c r="M14" s="807"/>
      <c r="N14" s="794" t="s">
        <v>440</v>
      </c>
      <c r="O14" s="786" t="s">
        <v>538</v>
      </c>
      <c r="P14" s="765"/>
      <c r="Q14" s="765"/>
      <c r="R14" s="765"/>
      <c r="S14" s="765"/>
      <c r="T14" s="768" t="s">
        <v>539</v>
      </c>
      <c r="V14" s="734" t="s">
        <v>442</v>
      </c>
      <c r="W14" s="768" t="s">
        <v>540</v>
      </c>
      <c r="Y14" s="769" t="s">
        <v>444</v>
      </c>
      <c r="Z14" s="770" t="n">
        <v>0.2</v>
      </c>
      <c r="AA14" s="771" t="s">
        <v>445</v>
      </c>
      <c r="AB14" s="772" t="s">
        <v>541</v>
      </c>
      <c r="AC14" s="773" t="str">
        <f aca="false">AA14&amp;AB14</f>
        <v>東京都世田谷区</v>
      </c>
      <c r="AD14" s="774" t="n">
        <v>11.4</v>
      </c>
      <c r="AE14" s="775" t="n">
        <v>11.1</v>
      </c>
      <c r="AF14" s="776" t="n">
        <v>10.9</v>
      </c>
      <c r="AG14" s="769" t="s">
        <v>542</v>
      </c>
      <c r="AH14" s="770" t="n">
        <v>0.45</v>
      </c>
      <c r="AI14" s="765"/>
      <c r="AO14" s="779" t="s">
        <v>542</v>
      </c>
      <c r="AP14" s="780" t="s">
        <v>485</v>
      </c>
      <c r="AQ14" s="747"/>
      <c r="AR14" s="781" t="s">
        <v>542</v>
      </c>
      <c r="AS14" s="749" t="s">
        <v>543</v>
      </c>
      <c r="AT14" s="782" t="s">
        <v>462</v>
      </c>
      <c r="AU14" s="783" t="s">
        <v>463</v>
      </c>
      <c r="AV14" s="803" t="s">
        <v>527</v>
      </c>
      <c r="AX14" s="785" t="s">
        <v>542</v>
      </c>
      <c r="AY14" s="748" t="s">
        <v>544</v>
      </c>
      <c r="AZ14" s="786" t="s">
        <v>529</v>
      </c>
      <c r="BA14" s="786" t="s">
        <v>530</v>
      </c>
      <c r="BB14" s="140" t="s">
        <v>455</v>
      </c>
      <c r="BC14" s="787"/>
      <c r="BD14" s="778"/>
      <c r="BF14" s="758"/>
    </row>
    <row r="15" s="697" customFormat="true" ht="14.25" hidden="false" customHeight="true" outlineLevel="0" collapsed="false">
      <c r="A15" s="785" t="s">
        <v>542</v>
      </c>
      <c r="B15" s="789" t="s">
        <v>545</v>
      </c>
      <c r="C15" s="790" t="n">
        <v>0.128</v>
      </c>
      <c r="D15" s="791" t="n">
        <v>0.122</v>
      </c>
      <c r="E15" s="791" t="n">
        <v>0.11</v>
      </c>
      <c r="F15" s="791" t="n">
        <v>0.088</v>
      </c>
      <c r="G15" s="806" t="n">
        <v>0.148</v>
      </c>
      <c r="H15" s="806" t="n">
        <v>0.159</v>
      </c>
      <c r="I15" s="806" t="n">
        <v>0.142</v>
      </c>
      <c r="J15" s="806" t="n">
        <v>0.153</v>
      </c>
      <c r="K15" s="806" t="n">
        <v>0.13</v>
      </c>
      <c r="L15" s="806" t="n">
        <v>0.108</v>
      </c>
      <c r="M15" s="807"/>
      <c r="N15" s="794" t="s">
        <v>440</v>
      </c>
      <c r="O15" s="786" t="s">
        <v>490</v>
      </c>
      <c r="P15" s="765"/>
      <c r="Q15" s="765"/>
      <c r="R15" s="765"/>
      <c r="S15" s="765"/>
      <c r="T15" s="768" t="s">
        <v>445</v>
      </c>
      <c r="V15" s="734" t="s">
        <v>442</v>
      </c>
      <c r="W15" s="768" t="s">
        <v>546</v>
      </c>
      <c r="Y15" s="769" t="s">
        <v>444</v>
      </c>
      <c r="Z15" s="770" t="n">
        <v>0.2</v>
      </c>
      <c r="AA15" s="771" t="s">
        <v>445</v>
      </c>
      <c r="AB15" s="772" t="s">
        <v>547</v>
      </c>
      <c r="AC15" s="773" t="str">
        <f aca="false">AA15&amp;AB15</f>
        <v>東京都渋谷区</v>
      </c>
      <c r="AD15" s="774" t="n">
        <v>11.4</v>
      </c>
      <c r="AE15" s="775" t="n">
        <v>11.1</v>
      </c>
      <c r="AF15" s="776" t="n">
        <v>10.9</v>
      </c>
      <c r="AG15" s="769" t="s">
        <v>548</v>
      </c>
      <c r="AH15" s="770" t="n">
        <v>0.45</v>
      </c>
      <c r="AI15" s="765"/>
      <c r="AO15" s="779" t="s">
        <v>548</v>
      </c>
      <c r="AP15" s="780" t="s">
        <v>428</v>
      </c>
      <c r="AQ15" s="747"/>
      <c r="AR15" s="785" t="s">
        <v>548</v>
      </c>
      <c r="AS15" s="749" t="s">
        <v>549</v>
      </c>
      <c r="AT15" s="782" t="s">
        <v>462</v>
      </c>
      <c r="AU15" s="783" t="s">
        <v>463</v>
      </c>
      <c r="AV15" s="803" t="s">
        <v>527</v>
      </c>
      <c r="AX15" s="785" t="s">
        <v>548</v>
      </c>
      <c r="AY15" s="748" t="s">
        <v>550</v>
      </c>
      <c r="AZ15" s="786" t="s">
        <v>529</v>
      </c>
      <c r="BA15" s="786" t="s">
        <v>530</v>
      </c>
      <c r="BB15" s="140" t="s">
        <v>455</v>
      </c>
      <c r="BC15" s="787"/>
      <c r="BD15" s="778"/>
      <c r="BF15" s="808" t="s">
        <v>551</v>
      </c>
    </row>
    <row r="16" s="697" customFormat="true" ht="14.25" hidden="false" customHeight="true" outlineLevel="0" collapsed="false">
      <c r="A16" s="785" t="s">
        <v>548</v>
      </c>
      <c r="B16" s="789" t="s">
        <v>552</v>
      </c>
      <c r="C16" s="790" t="n">
        <v>0.128</v>
      </c>
      <c r="D16" s="791" t="n">
        <v>0.122</v>
      </c>
      <c r="E16" s="791" t="n">
        <v>0.11</v>
      </c>
      <c r="F16" s="791" t="n">
        <v>0.088</v>
      </c>
      <c r="G16" s="806" t="n">
        <v>0.148</v>
      </c>
      <c r="H16" s="806" t="n">
        <v>0.159</v>
      </c>
      <c r="I16" s="806" t="n">
        <v>0.142</v>
      </c>
      <c r="J16" s="806" t="n">
        <v>0.153</v>
      </c>
      <c r="K16" s="806" t="n">
        <v>0.13</v>
      </c>
      <c r="L16" s="806" t="n">
        <v>0.108</v>
      </c>
      <c r="M16" s="807"/>
      <c r="N16" s="794" t="s">
        <v>440</v>
      </c>
      <c r="O16" s="786" t="s">
        <v>354</v>
      </c>
      <c r="P16" s="765"/>
      <c r="Q16" s="765"/>
      <c r="R16" s="765"/>
      <c r="S16" s="765"/>
      <c r="T16" s="768" t="s">
        <v>553</v>
      </c>
      <c r="V16" s="734" t="s">
        <v>442</v>
      </c>
      <c r="W16" s="768" t="s">
        <v>554</v>
      </c>
      <c r="Y16" s="769" t="s">
        <v>444</v>
      </c>
      <c r="Z16" s="770" t="n">
        <v>0.2</v>
      </c>
      <c r="AA16" s="771" t="s">
        <v>445</v>
      </c>
      <c r="AB16" s="772" t="s">
        <v>555</v>
      </c>
      <c r="AC16" s="773" t="str">
        <f aca="false">AA16&amp;AB16</f>
        <v>東京都中野区</v>
      </c>
      <c r="AD16" s="774" t="n">
        <v>11.4</v>
      </c>
      <c r="AE16" s="775" t="n">
        <v>11.1</v>
      </c>
      <c r="AF16" s="776" t="n">
        <v>10.9</v>
      </c>
      <c r="AG16" s="769" t="s">
        <v>556</v>
      </c>
      <c r="AH16" s="770" t="n">
        <v>0.45</v>
      </c>
      <c r="AI16" s="765"/>
      <c r="AO16" s="779" t="s">
        <v>556</v>
      </c>
      <c r="AP16" s="780" t="s">
        <v>485</v>
      </c>
      <c r="AQ16" s="747"/>
      <c r="AR16" s="781" t="s">
        <v>556</v>
      </c>
      <c r="AS16" s="749" t="s">
        <v>557</v>
      </c>
      <c r="AT16" s="782" t="s">
        <v>462</v>
      </c>
      <c r="AU16" s="783" t="s">
        <v>463</v>
      </c>
      <c r="AV16" s="803"/>
      <c r="AX16" s="785" t="s">
        <v>556</v>
      </c>
      <c r="AY16" s="748" t="s">
        <v>558</v>
      </c>
      <c r="AZ16" s="786" t="s">
        <v>529</v>
      </c>
      <c r="BA16" s="786" t="s">
        <v>530</v>
      </c>
      <c r="BB16" s="140" t="s">
        <v>455</v>
      </c>
      <c r="BC16" s="787"/>
      <c r="BD16" s="778"/>
      <c r="BF16" s="768" t="s">
        <v>431</v>
      </c>
    </row>
    <row r="17" s="697" customFormat="true" ht="14.25" hidden="false" customHeight="true" outlineLevel="0" collapsed="false">
      <c r="A17" s="785" t="s">
        <v>556</v>
      </c>
      <c r="B17" s="789" t="s">
        <v>559</v>
      </c>
      <c r="C17" s="790" t="n">
        <v>0.128</v>
      </c>
      <c r="D17" s="791" t="n">
        <v>0.122</v>
      </c>
      <c r="E17" s="791" t="n">
        <v>0.11</v>
      </c>
      <c r="F17" s="791" t="n">
        <v>0.088</v>
      </c>
      <c r="G17" s="806" t="n">
        <v>0.148</v>
      </c>
      <c r="H17" s="806" t="n">
        <v>0.159</v>
      </c>
      <c r="I17" s="806" t="n">
        <v>0.142</v>
      </c>
      <c r="J17" s="806" t="n">
        <v>0.153</v>
      </c>
      <c r="K17" s="806" t="n">
        <v>0.13</v>
      </c>
      <c r="L17" s="806" t="n">
        <v>0.108</v>
      </c>
      <c r="M17" s="807"/>
      <c r="N17" s="794" t="s">
        <v>440</v>
      </c>
      <c r="O17" s="786" t="s">
        <v>538</v>
      </c>
      <c r="P17" s="765"/>
      <c r="Q17" s="765"/>
      <c r="R17" s="765"/>
      <c r="S17" s="765"/>
      <c r="T17" s="768" t="s">
        <v>560</v>
      </c>
      <c r="V17" s="734" t="s">
        <v>442</v>
      </c>
      <c r="W17" s="768" t="s">
        <v>561</v>
      </c>
      <c r="Y17" s="769" t="s">
        <v>444</v>
      </c>
      <c r="Z17" s="770" t="n">
        <v>0.2</v>
      </c>
      <c r="AA17" s="771" t="s">
        <v>445</v>
      </c>
      <c r="AB17" s="772" t="s">
        <v>562</v>
      </c>
      <c r="AC17" s="773" t="str">
        <f aca="false">AA17&amp;AB17</f>
        <v>東京都杉並区</v>
      </c>
      <c r="AD17" s="774" t="n">
        <v>11.4</v>
      </c>
      <c r="AE17" s="775" t="n">
        <v>11.1</v>
      </c>
      <c r="AF17" s="776" t="n">
        <v>10.9</v>
      </c>
      <c r="AG17" s="769" t="s">
        <v>563</v>
      </c>
      <c r="AH17" s="770" t="n">
        <v>0.55</v>
      </c>
      <c r="AI17" s="765"/>
      <c r="AO17" s="779" t="s">
        <v>563</v>
      </c>
      <c r="AP17" s="780" t="s">
        <v>428</v>
      </c>
      <c r="AQ17" s="747"/>
      <c r="AR17" s="781" t="s">
        <v>563</v>
      </c>
      <c r="AS17" s="749" t="s">
        <v>564</v>
      </c>
      <c r="AT17" s="782" t="s">
        <v>462</v>
      </c>
      <c r="AU17" s="783" t="s">
        <v>463</v>
      </c>
      <c r="AV17" s="784"/>
      <c r="AX17" s="785" t="s">
        <v>563</v>
      </c>
      <c r="AY17" s="748" t="s">
        <v>565</v>
      </c>
      <c r="AZ17" s="786" t="s">
        <v>453</v>
      </c>
      <c r="BA17" s="786" t="s">
        <v>454</v>
      </c>
      <c r="BB17" s="140" t="s">
        <v>455</v>
      </c>
      <c r="BC17" s="787"/>
      <c r="BD17" s="778"/>
      <c r="BF17" s="800" t="s">
        <v>479</v>
      </c>
    </row>
    <row r="18" s="697" customFormat="true" ht="14.25" hidden="false" customHeight="true" outlineLevel="0" collapsed="false">
      <c r="A18" s="785" t="s">
        <v>563</v>
      </c>
      <c r="B18" s="789" t="s">
        <v>566</v>
      </c>
      <c r="C18" s="790" t="n">
        <v>0.181</v>
      </c>
      <c r="D18" s="791" t="n">
        <v>0.174</v>
      </c>
      <c r="E18" s="791" t="n">
        <v>0.15</v>
      </c>
      <c r="F18" s="791" t="n">
        <v>0.122</v>
      </c>
      <c r="G18" s="792" t="n">
        <v>0.216</v>
      </c>
      <c r="H18" s="792" t="n">
        <v>0.236</v>
      </c>
      <c r="I18" s="792" t="n">
        <v>0.209</v>
      </c>
      <c r="J18" s="792" t="n">
        <v>0.229</v>
      </c>
      <c r="K18" s="792" t="n">
        <v>0.185</v>
      </c>
      <c r="L18" s="792" t="n">
        <v>0.157</v>
      </c>
      <c r="M18" s="793"/>
      <c r="N18" s="794" t="s">
        <v>440</v>
      </c>
      <c r="O18" s="786" t="s">
        <v>354</v>
      </c>
      <c r="P18" s="765"/>
      <c r="Q18" s="765"/>
      <c r="R18" s="765"/>
      <c r="S18" s="765"/>
      <c r="T18" s="768" t="s">
        <v>567</v>
      </c>
      <c r="V18" s="734" t="s">
        <v>442</v>
      </c>
      <c r="W18" s="768" t="s">
        <v>568</v>
      </c>
      <c r="Y18" s="769" t="s">
        <v>444</v>
      </c>
      <c r="Z18" s="770" t="n">
        <v>0.2</v>
      </c>
      <c r="AA18" s="771" t="s">
        <v>445</v>
      </c>
      <c r="AB18" s="772" t="s">
        <v>569</v>
      </c>
      <c r="AC18" s="773" t="str">
        <f aca="false">AA18&amp;AB18</f>
        <v>東京都豊島区</v>
      </c>
      <c r="AD18" s="774" t="n">
        <v>11.4</v>
      </c>
      <c r="AE18" s="775" t="n">
        <v>11.1</v>
      </c>
      <c r="AF18" s="776" t="n">
        <v>10.9</v>
      </c>
      <c r="AG18" s="769" t="s">
        <v>570</v>
      </c>
      <c r="AH18" s="770" t="n">
        <v>0.55</v>
      </c>
      <c r="AI18" s="765"/>
      <c r="AO18" s="779" t="s">
        <v>570</v>
      </c>
      <c r="AP18" s="780" t="s">
        <v>485</v>
      </c>
      <c r="AQ18" s="747"/>
      <c r="AR18" s="781" t="s">
        <v>570</v>
      </c>
      <c r="AS18" s="749" t="s">
        <v>571</v>
      </c>
      <c r="AT18" s="782" t="s">
        <v>462</v>
      </c>
      <c r="AU18" s="783" t="s">
        <v>463</v>
      </c>
      <c r="AV18" s="784"/>
      <c r="AX18" s="785" t="s">
        <v>570</v>
      </c>
      <c r="AY18" s="748" t="s">
        <v>572</v>
      </c>
      <c r="AZ18" s="786" t="s">
        <v>453</v>
      </c>
      <c r="BA18" s="786" t="s">
        <v>454</v>
      </c>
      <c r="BB18" s="140" t="s">
        <v>455</v>
      </c>
      <c r="BC18" s="787"/>
      <c r="BD18" s="778"/>
      <c r="BF18" s="800" t="s">
        <v>488</v>
      </c>
    </row>
    <row r="19" s="697" customFormat="true" ht="14.25" hidden="false" customHeight="true" outlineLevel="0" collapsed="false">
      <c r="A19" s="785" t="s">
        <v>570</v>
      </c>
      <c r="B19" s="789" t="s">
        <v>573</v>
      </c>
      <c r="C19" s="790" t="n">
        <v>0.181</v>
      </c>
      <c r="D19" s="791" t="n">
        <v>0.174</v>
      </c>
      <c r="E19" s="791" t="n">
        <v>0.15</v>
      </c>
      <c r="F19" s="791" t="n">
        <v>0.122</v>
      </c>
      <c r="G19" s="792" t="n">
        <v>0.216</v>
      </c>
      <c r="H19" s="792" t="n">
        <v>0.236</v>
      </c>
      <c r="I19" s="792" t="n">
        <v>0.209</v>
      </c>
      <c r="J19" s="792" t="n">
        <v>0.229</v>
      </c>
      <c r="K19" s="792" t="n">
        <v>0.185</v>
      </c>
      <c r="L19" s="792" t="n">
        <v>0.157</v>
      </c>
      <c r="M19" s="793"/>
      <c r="N19" s="794" t="s">
        <v>440</v>
      </c>
      <c r="O19" s="786" t="s">
        <v>490</v>
      </c>
      <c r="P19" s="765"/>
      <c r="Q19" s="765"/>
      <c r="R19" s="765"/>
      <c r="S19" s="765"/>
      <c r="T19" s="768" t="s">
        <v>574</v>
      </c>
      <c r="V19" s="734" t="s">
        <v>442</v>
      </c>
      <c r="W19" s="768" t="s">
        <v>575</v>
      </c>
      <c r="Y19" s="769" t="s">
        <v>444</v>
      </c>
      <c r="Z19" s="770" t="n">
        <v>0.2</v>
      </c>
      <c r="AA19" s="771" t="s">
        <v>445</v>
      </c>
      <c r="AB19" s="772" t="s">
        <v>576</v>
      </c>
      <c r="AC19" s="773" t="str">
        <f aca="false">AA19&amp;AB19</f>
        <v>東京都北区</v>
      </c>
      <c r="AD19" s="774" t="n">
        <v>11.4</v>
      </c>
      <c r="AE19" s="775" t="n">
        <v>11.1</v>
      </c>
      <c r="AF19" s="776" t="n">
        <v>10.9</v>
      </c>
      <c r="AG19" s="769" t="s">
        <v>577</v>
      </c>
      <c r="AH19" s="770" t="n">
        <v>0.55</v>
      </c>
      <c r="AI19" s="765"/>
      <c r="AO19" s="779" t="s">
        <v>577</v>
      </c>
      <c r="AP19" s="780" t="s">
        <v>428</v>
      </c>
      <c r="AQ19" s="747"/>
      <c r="AR19" s="781" t="s">
        <v>577</v>
      </c>
      <c r="AS19" s="749" t="s">
        <v>578</v>
      </c>
      <c r="AT19" s="782" t="s">
        <v>462</v>
      </c>
      <c r="AU19" s="783" t="s">
        <v>463</v>
      </c>
      <c r="AV19" s="784"/>
      <c r="AX19" s="785" t="s">
        <v>577</v>
      </c>
      <c r="AY19" s="748" t="s">
        <v>579</v>
      </c>
      <c r="AZ19" s="786" t="s">
        <v>529</v>
      </c>
      <c r="BA19" s="786" t="s">
        <v>530</v>
      </c>
      <c r="BB19" s="794" t="s">
        <v>453</v>
      </c>
      <c r="BC19" s="787" t="s">
        <v>454</v>
      </c>
      <c r="BD19" s="809" t="s">
        <v>455</v>
      </c>
      <c r="BF19" s="801" t="s">
        <v>169</v>
      </c>
    </row>
    <row r="20" s="697" customFormat="true" ht="14.25" hidden="false" customHeight="true" outlineLevel="0" collapsed="false">
      <c r="A20" s="785" t="s">
        <v>577</v>
      </c>
      <c r="B20" s="789" t="s">
        <v>580</v>
      </c>
      <c r="C20" s="790" t="n">
        <v>0.149</v>
      </c>
      <c r="D20" s="791" t="n">
        <v>0.146</v>
      </c>
      <c r="E20" s="791" t="n">
        <v>0.134</v>
      </c>
      <c r="F20" s="791" t="n">
        <v>0.106</v>
      </c>
      <c r="G20" s="806" t="n">
        <v>0.171</v>
      </c>
      <c r="H20" s="806" t="n">
        <v>0.186</v>
      </c>
      <c r="I20" s="806" t="n">
        <v>0.168</v>
      </c>
      <c r="J20" s="806" t="n">
        <v>0.183</v>
      </c>
      <c r="K20" s="806" t="n">
        <v>0.156</v>
      </c>
      <c r="L20" s="806" t="n">
        <v>0.128</v>
      </c>
      <c r="M20" s="807"/>
      <c r="N20" s="794" t="s">
        <v>440</v>
      </c>
      <c r="O20" s="786" t="s">
        <v>354</v>
      </c>
      <c r="P20" s="765"/>
      <c r="Q20" s="765"/>
      <c r="R20" s="765"/>
      <c r="S20" s="765"/>
      <c r="T20" s="768" t="s">
        <v>581</v>
      </c>
      <c r="V20" s="734" t="s">
        <v>442</v>
      </c>
      <c r="W20" s="768" t="s">
        <v>582</v>
      </c>
      <c r="Y20" s="769" t="s">
        <v>444</v>
      </c>
      <c r="Z20" s="770" t="n">
        <v>0.2</v>
      </c>
      <c r="AA20" s="771" t="s">
        <v>445</v>
      </c>
      <c r="AB20" s="772" t="s">
        <v>583</v>
      </c>
      <c r="AC20" s="773" t="str">
        <f aca="false">AA20&amp;AB20</f>
        <v>東京都荒川区</v>
      </c>
      <c r="AD20" s="774" t="n">
        <v>11.4</v>
      </c>
      <c r="AE20" s="775" t="n">
        <v>11.1</v>
      </c>
      <c r="AF20" s="776" t="n">
        <v>10.9</v>
      </c>
      <c r="AG20" s="769" t="s">
        <v>584</v>
      </c>
      <c r="AH20" s="770" t="n">
        <v>0.55</v>
      </c>
      <c r="AI20" s="765"/>
      <c r="AO20" s="779" t="s">
        <v>584</v>
      </c>
      <c r="AP20" s="780" t="s">
        <v>485</v>
      </c>
      <c r="AQ20" s="747"/>
      <c r="AR20" s="781" t="s">
        <v>584</v>
      </c>
      <c r="AS20" s="749" t="s">
        <v>585</v>
      </c>
      <c r="AT20" s="782" t="s">
        <v>462</v>
      </c>
      <c r="AU20" s="783" t="s">
        <v>463</v>
      </c>
      <c r="AV20" s="784"/>
      <c r="AX20" s="785" t="s">
        <v>584</v>
      </c>
      <c r="AY20" s="748" t="s">
        <v>586</v>
      </c>
      <c r="AZ20" s="786" t="s">
        <v>529</v>
      </c>
      <c r="BA20" s="786" t="s">
        <v>530</v>
      </c>
      <c r="BB20" s="794" t="s">
        <v>453</v>
      </c>
      <c r="BC20" s="787" t="s">
        <v>454</v>
      </c>
      <c r="BD20" s="810" t="s">
        <v>455</v>
      </c>
    </row>
    <row r="21" s="697" customFormat="true" ht="14.25" hidden="false" customHeight="true" outlineLevel="0" collapsed="false">
      <c r="A21" s="785" t="s">
        <v>584</v>
      </c>
      <c r="B21" s="789" t="s">
        <v>587</v>
      </c>
      <c r="C21" s="790" t="n">
        <v>0.149</v>
      </c>
      <c r="D21" s="791" t="n">
        <v>0.146</v>
      </c>
      <c r="E21" s="791" t="n">
        <v>0.134</v>
      </c>
      <c r="F21" s="791" t="n">
        <v>0.106</v>
      </c>
      <c r="G21" s="806" t="n">
        <v>0.171</v>
      </c>
      <c r="H21" s="806" t="n">
        <v>0.186</v>
      </c>
      <c r="I21" s="806" t="n">
        <v>0.168</v>
      </c>
      <c r="J21" s="806" t="n">
        <v>0.183</v>
      </c>
      <c r="K21" s="806" t="n">
        <v>0.156</v>
      </c>
      <c r="L21" s="806" t="n">
        <v>0.128</v>
      </c>
      <c r="M21" s="807"/>
      <c r="N21" s="794" t="s">
        <v>440</v>
      </c>
      <c r="O21" s="786" t="s">
        <v>538</v>
      </c>
      <c r="P21" s="765"/>
      <c r="Q21" s="765"/>
      <c r="R21" s="765"/>
      <c r="S21" s="765"/>
      <c r="T21" s="768" t="s">
        <v>588</v>
      </c>
      <c r="V21" s="734" t="s">
        <v>442</v>
      </c>
      <c r="W21" s="768" t="s">
        <v>589</v>
      </c>
      <c r="Y21" s="769" t="s">
        <v>444</v>
      </c>
      <c r="Z21" s="770" t="n">
        <v>0.2</v>
      </c>
      <c r="AA21" s="771" t="s">
        <v>445</v>
      </c>
      <c r="AB21" s="772" t="s">
        <v>590</v>
      </c>
      <c r="AC21" s="773" t="str">
        <f aca="false">AA21&amp;AB21</f>
        <v>東京都板橋区</v>
      </c>
      <c r="AD21" s="774" t="n">
        <v>11.4</v>
      </c>
      <c r="AE21" s="775" t="n">
        <v>11.1</v>
      </c>
      <c r="AF21" s="776" t="n">
        <v>10.9</v>
      </c>
      <c r="AG21" s="769" t="s">
        <v>591</v>
      </c>
      <c r="AH21" s="770" t="n">
        <v>0.55</v>
      </c>
      <c r="AI21" s="765"/>
      <c r="AO21" s="779" t="s">
        <v>591</v>
      </c>
      <c r="AP21" s="780" t="s">
        <v>485</v>
      </c>
      <c r="AQ21" s="747"/>
      <c r="AR21" s="781" t="s">
        <v>591</v>
      </c>
      <c r="AS21" s="749" t="s">
        <v>592</v>
      </c>
      <c r="AT21" s="782" t="s">
        <v>462</v>
      </c>
      <c r="AU21" s="783" t="s">
        <v>463</v>
      </c>
      <c r="AV21" s="784"/>
      <c r="AX21" s="785" t="s">
        <v>591</v>
      </c>
      <c r="AY21" s="748" t="s">
        <v>593</v>
      </c>
      <c r="AZ21" s="786" t="s">
        <v>529</v>
      </c>
      <c r="BA21" s="786" t="s">
        <v>530</v>
      </c>
      <c r="BB21" s="794" t="s">
        <v>453</v>
      </c>
      <c r="BC21" s="787" t="s">
        <v>454</v>
      </c>
      <c r="BD21" s="810" t="s">
        <v>455</v>
      </c>
      <c r="BF21" s="811" t="s">
        <v>200</v>
      </c>
    </row>
    <row r="22" s="697" customFormat="true" ht="14.25" hidden="false" customHeight="true" outlineLevel="0" collapsed="false">
      <c r="A22" s="785" t="s">
        <v>591</v>
      </c>
      <c r="B22" s="789" t="s">
        <v>594</v>
      </c>
      <c r="C22" s="790" t="n">
        <v>0.149</v>
      </c>
      <c r="D22" s="791" t="n">
        <v>0.146</v>
      </c>
      <c r="E22" s="791" t="n">
        <v>0.134</v>
      </c>
      <c r="F22" s="791" t="n">
        <v>0.106</v>
      </c>
      <c r="G22" s="806" t="n">
        <v>0.171</v>
      </c>
      <c r="H22" s="806" t="n">
        <v>0.186</v>
      </c>
      <c r="I22" s="806" t="n">
        <v>0.168</v>
      </c>
      <c r="J22" s="806" t="n">
        <v>0.183</v>
      </c>
      <c r="K22" s="806" t="n">
        <v>0.156</v>
      </c>
      <c r="L22" s="806" t="n">
        <v>0.128</v>
      </c>
      <c r="M22" s="807"/>
      <c r="N22" s="794" t="s">
        <v>440</v>
      </c>
      <c r="O22" s="786" t="s">
        <v>490</v>
      </c>
      <c r="P22" s="765"/>
      <c r="Q22" s="765"/>
      <c r="R22" s="765"/>
      <c r="S22" s="765"/>
      <c r="T22" s="768" t="s">
        <v>595</v>
      </c>
      <c r="V22" s="734" t="s">
        <v>442</v>
      </c>
      <c r="W22" s="768" t="s">
        <v>596</v>
      </c>
      <c r="Y22" s="769" t="s">
        <v>444</v>
      </c>
      <c r="Z22" s="770" t="n">
        <v>0.2</v>
      </c>
      <c r="AA22" s="771" t="s">
        <v>445</v>
      </c>
      <c r="AB22" s="772" t="s">
        <v>597</v>
      </c>
      <c r="AC22" s="773" t="str">
        <f aca="false">AA22&amp;AB22</f>
        <v>東京都練馬区</v>
      </c>
      <c r="AD22" s="774" t="n">
        <v>11.4</v>
      </c>
      <c r="AE22" s="775" t="n">
        <v>11.1</v>
      </c>
      <c r="AF22" s="776" t="n">
        <v>10.9</v>
      </c>
      <c r="AG22" s="769" t="s">
        <v>598</v>
      </c>
      <c r="AH22" s="770" t="n">
        <v>0.55</v>
      </c>
      <c r="AI22" s="765"/>
      <c r="AO22" s="779" t="s">
        <v>598</v>
      </c>
      <c r="AP22" s="780" t="s">
        <v>485</v>
      </c>
      <c r="AQ22" s="747"/>
      <c r="AR22" s="781" t="s">
        <v>598</v>
      </c>
      <c r="AS22" s="749" t="s">
        <v>599</v>
      </c>
      <c r="AT22" s="782" t="s">
        <v>462</v>
      </c>
      <c r="AU22" s="783" t="s">
        <v>463</v>
      </c>
      <c r="AV22" s="784"/>
      <c r="AX22" s="785" t="s">
        <v>598</v>
      </c>
      <c r="AY22" s="748" t="s">
        <v>600</v>
      </c>
      <c r="AZ22" s="786" t="s">
        <v>529</v>
      </c>
      <c r="BA22" s="786" t="s">
        <v>530</v>
      </c>
      <c r="BB22" s="794" t="s">
        <v>453</v>
      </c>
      <c r="BC22" s="787" t="s">
        <v>454</v>
      </c>
      <c r="BD22" s="810" t="s">
        <v>455</v>
      </c>
      <c r="BF22" s="812" t="s">
        <v>479</v>
      </c>
    </row>
    <row r="23" s="697" customFormat="true" ht="14.25" hidden="false" customHeight="true" outlineLevel="0" collapsed="false">
      <c r="A23" s="785" t="s">
        <v>598</v>
      </c>
      <c r="B23" s="789" t="s">
        <v>601</v>
      </c>
      <c r="C23" s="790" t="n">
        <v>0.149</v>
      </c>
      <c r="D23" s="791" t="n">
        <v>0.146</v>
      </c>
      <c r="E23" s="791" t="n">
        <v>0.134</v>
      </c>
      <c r="F23" s="791" t="n">
        <v>0.106</v>
      </c>
      <c r="G23" s="806" t="n">
        <v>0.171</v>
      </c>
      <c r="H23" s="806" t="n">
        <v>0.186</v>
      </c>
      <c r="I23" s="806" t="n">
        <v>0.168</v>
      </c>
      <c r="J23" s="806" t="n">
        <v>0.183</v>
      </c>
      <c r="K23" s="806" t="n">
        <v>0.156</v>
      </c>
      <c r="L23" s="806" t="n">
        <v>0.128</v>
      </c>
      <c r="M23" s="807"/>
      <c r="N23" s="794" t="s">
        <v>440</v>
      </c>
      <c r="O23" s="786" t="s">
        <v>602</v>
      </c>
      <c r="P23" s="765"/>
      <c r="Q23" s="765"/>
      <c r="R23" s="765"/>
      <c r="S23" s="765"/>
      <c r="T23" s="768" t="s">
        <v>603</v>
      </c>
      <c r="V23" s="734" t="s">
        <v>442</v>
      </c>
      <c r="W23" s="768" t="s">
        <v>604</v>
      </c>
      <c r="Y23" s="769" t="s">
        <v>444</v>
      </c>
      <c r="Z23" s="770" t="n">
        <v>0.2</v>
      </c>
      <c r="AA23" s="771" t="s">
        <v>445</v>
      </c>
      <c r="AB23" s="772" t="s">
        <v>605</v>
      </c>
      <c r="AC23" s="773" t="str">
        <f aca="false">AA23&amp;AB23</f>
        <v>東京都足立区</v>
      </c>
      <c r="AD23" s="774" t="n">
        <v>11.4</v>
      </c>
      <c r="AE23" s="775" t="n">
        <v>11.1</v>
      </c>
      <c r="AF23" s="776" t="n">
        <v>10.9</v>
      </c>
      <c r="AG23" s="785" t="s">
        <v>606</v>
      </c>
      <c r="AH23" s="770" t="n">
        <v>0.55</v>
      </c>
      <c r="AI23" s="765"/>
      <c r="AO23" s="785" t="s">
        <v>606</v>
      </c>
      <c r="AP23" s="780" t="s">
        <v>428</v>
      </c>
      <c r="AQ23" s="747"/>
      <c r="AR23" s="785" t="s">
        <v>606</v>
      </c>
      <c r="AS23" s="749" t="s">
        <v>607</v>
      </c>
      <c r="AT23" s="782" t="s">
        <v>462</v>
      </c>
      <c r="AU23" s="783" t="s">
        <v>463</v>
      </c>
      <c r="AV23" s="784"/>
      <c r="AX23" s="785" t="s">
        <v>606</v>
      </c>
      <c r="AY23" s="748" t="s">
        <v>608</v>
      </c>
      <c r="AZ23" s="786" t="s">
        <v>529</v>
      </c>
      <c r="BA23" s="786" t="s">
        <v>530</v>
      </c>
      <c r="BB23" s="794" t="s">
        <v>453</v>
      </c>
      <c r="BC23" s="787" t="s">
        <v>454</v>
      </c>
      <c r="BD23" s="810" t="s">
        <v>455</v>
      </c>
      <c r="BF23" s="800" t="s">
        <v>488</v>
      </c>
    </row>
    <row r="24" s="697" customFormat="true" ht="14.25" hidden="false" customHeight="true" outlineLevel="0" collapsed="false">
      <c r="A24" s="785" t="s">
        <v>606</v>
      </c>
      <c r="B24" s="789" t="s">
        <v>609</v>
      </c>
      <c r="C24" s="790" t="n">
        <v>0.149</v>
      </c>
      <c r="D24" s="791" t="n">
        <v>0.146</v>
      </c>
      <c r="E24" s="791" t="n">
        <v>0.134</v>
      </c>
      <c r="F24" s="791" t="n">
        <v>0.106</v>
      </c>
      <c r="G24" s="806" t="n">
        <v>0.168</v>
      </c>
      <c r="H24" s="806" t="n">
        <v>0.177</v>
      </c>
      <c r="I24" s="806" t="n">
        <v>0.165</v>
      </c>
      <c r="J24" s="806" t="n">
        <v>0.174</v>
      </c>
      <c r="K24" s="806" t="n">
        <v>0.153</v>
      </c>
      <c r="L24" s="806" t="n">
        <v>0.125</v>
      </c>
      <c r="M24" s="807"/>
      <c r="N24" s="794" t="s">
        <v>440</v>
      </c>
      <c r="O24" s="786" t="s">
        <v>354</v>
      </c>
      <c r="P24" s="765"/>
      <c r="Q24" s="765"/>
      <c r="R24" s="765"/>
      <c r="S24" s="765"/>
      <c r="T24" s="768" t="s">
        <v>610</v>
      </c>
      <c r="V24" s="734" t="s">
        <v>442</v>
      </c>
      <c r="W24" s="768" t="s">
        <v>611</v>
      </c>
      <c r="Y24" s="769" t="s">
        <v>444</v>
      </c>
      <c r="Z24" s="770" t="n">
        <v>0.2</v>
      </c>
      <c r="AA24" s="771" t="s">
        <v>445</v>
      </c>
      <c r="AB24" s="772" t="s">
        <v>612</v>
      </c>
      <c r="AC24" s="773" t="str">
        <f aca="false">AA24&amp;AB24</f>
        <v>東京都葛飾区</v>
      </c>
      <c r="AD24" s="774" t="n">
        <v>11.4</v>
      </c>
      <c r="AE24" s="775" t="n">
        <v>11.1</v>
      </c>
      <c r="AF24" s="776" t="n">
        <v>10.9</v>
      </c>
      <c r="AG24" s="785" t="s">
        <v>613</v>
      </c>
      <c r="AH24" s="770" t="n">
        <v>0.55</v>
      </c>
      <c r="AI24" s="765"/>
      <c r="AO24" s="785" t="s">
        <v>613</v>
      </c>
      <c r="AP24" s="780" t="s">
        <v>485</v>
      </c>
      <c r="AQ24" s="747"/>
      <c r="AR24" s="785" t="s">
        <v>613</v>
      </c>
      <c r="AS24" s="749" t="s">
        <v>614</v>
      </c>
      <c r="AT24" s="782" t="s">
        <v>462</v>
      </c>
      <c r="AU24" s="783" t="s">
        <v>463</v>
      </c>
      <c r="AV24" s="784"/>
      <c r="AX24" s="785" t="s">
        <v>613</v>
      </c>
      <c r="AY24" s="748" t="s">
        <v>615</v>
      </c>
      <c r="AZ24" s="786" t="s">
        <v>529</v>
      </c>
      <c r="BA24" s="786" t="s">
        <v>530</v>
      </c>
      <c r="BB24" s="794" t="s">
        <v>453</v>
      </c>
      <c r="BC24" s="787" t="s">
        <v>454</v>
      </c>
      <c r="BD24" s="810" t="s">
        <v>455</v>
      </c>
      <c r="BF24" s="800" t="s">
        <v>616</v>
      </c>
    </row>
    <row r="25" s="697" customFormat="true" ht="14.25" hidden="false" customHeight="true" outlineLevel="0" collapsed="false">
      <c r="A25" s="785" t="s">
        <v>613</v>
      </c>
      <c r="B25" s="789" t="s">
        <v>617</v>
      </c>
      <c r="C25" s="790" t="n">
        <v>0.149</v>
      </c>
      <c r="D25" s="791" t="n">
        <v>0.146</v>
      </c>
      <c r="E25" s="791" t="n">
        <v>0.134</v>
      </c>
      <c r="F25" s="791" t="n">
        <v>0.106</v>
      </c>
      <c r="G25" s="806" t="n">
        <v>0.168</v>
      </c>
      <c r="H25" s="806" t="n">
        <v>0.177</v>
      </c>
      <c r="I25" s="806" t="n">
        <v>0.165</v>
      </c>
      <c r="J25" s="806" t="n">
        <v>0.174</v>
      </c>
      <c r="K25" s="806" t="n">
        <v>0.153</v>
      </c>
      <c r="L25" s="806" t="n">
        <v>0.125</v>
      </c>
      <c r="M25" s="807"/>
      <c r="N25" s="794" t="s">
        <v>440</v>
      </c>
      <c r="O25" s="786" t="s">
        <v>538</v>
      </c>
      <c r="P25" s="765"/>
      <c r="Q25" s="765"/>
      <c r="R25" s="765"/>
      <c r="S25" s="765"/>
      <c r="T25" s="768" t="s">
        <v>618</v>
      </c>
      <c r="V25" s="734" t="s">
        <v>442</v>
      </c>
      <c r="W25" s="768" t="s">
        <v>619</v>
      </c>
      <c r="Y25" s="813" t="s">
        <v>444</v>
      </c>
      <c r="Z25" s="814" t="n">
        <v>0.2</v>
      </c>
      <c r="AA25" s="815" t="s">
        <v>445</v>
      </c>
      <c r="AB25" s="816" t="s">
        <v>620</v>
      </c>
      <c r="AC25" s="817" t="str">
        <f aca="false">AA25&amp;AB25</f>
        <v>東京都江戸川区</v>
      </c>
      <c r="AD25" s="818" t="n">
        <v>11.4</v>
      </c>
      <c r="AE25" s="819" t="n">
        <v>11.1</v>
      </c>
      <c r="AF25" s="820" t="n">
        <v>10.9</v>
      </c>
      <c r="AG25" s="769" t="s">
        <v>621</v>
      </c>
      <c r="AH25" s="770" t="n">
        <v>0.45</v>
      </c>
      <c r="AI25" s="765"/>
      <c r="AO25" s="779" t="s">
        <v>621</v>
      </c>
      <c r="AP25" s="780" t="s">
        <v>428</v>
      </c>
      <c r="AQ25" s="747"/>
      <c r="AR25" s="781" t="s">
        <v>621</v>
      </c>
      <c r="AS25" s="749" t="s">
        <v>622</v>
      </c>
      <c r="AT25" s="782" t="s">
        <v>462</v>
      </c>
      <c r="AU25" s="783" t="s">
        <v>463</v>
      </c>
      <c r="AV25" s="784"/>
      <c r="AX25" s="785" t="s">
        <v>621</v>
      </c>
      <c r="AY25" s="748" t="s">
        <v>623</v>
      </c>
      <c r="AZ25" s="786" t="s">
        <v>529</v>
      </c>
      <c r="BA25" s="786" t="s">
        <v>530</v>
      </c>
      <c r="BB25" s="794" t="s">
        <v>455</v>
      </c>
      <c r="BC25" s="787"/>
      <c r="BD25" s="810"/>
      <c r="BF25" s="758"/>
    </row>
    <row r="26" s="697" customFormat="true" ht="14.25" hidden="false" customHeight="true" outlineLevel="0" collapsed="false">
      <c r="A26" s="785" t="s">
        <v>621</v>
      </c>
      <c r="B26" s="789" t="s">
        <v>624</v>
      </c>
      <c r="C26" s="790" t="n">
        <v>0.186</v>
      </c>
      <c r="D26" s="791" t="n">
        <v>0.178</v>
      </c>
      <c r="E26" s="791" t="n">
        <v>0.155</v>
      </c>
      <c r="F26" s="791" t="n">
        <v>0.125</v>
      </c>
      <c r="G26" s="821" t="n">
        <v>0.21</v>
      </c>
      <c r="H26" s="821" t="n">
        <v>0.228</v>
      </c>
      <c r="I26" s="821" t="n">
        <v>0.202</v>
      </c>
      <c r="J26" s="821" t="n">
        <v>0.22</v>
      </c>
      <c r="K26" s="821" t="n">
        <v>0.179</v>
      </c>
      <c r="L26" s="821" t="n">
        <v>0.149</v>
      </c>
      <c r="M26" s="822"/>
      <c r="N26" s="794" t="s">
        <v>440</v>
      </c>
      <c r="O26" s="786" t="s">
        <v>354</v>
      </c>
      <c r="P26" s="765"/>
      <c r="Q26" s="765"/>
      <c r="R26" s="765"/>
      <c r="S26" s="765"/>
      <c r="T26" s="768" t="s">
        <v>625</v>
      </c>
      <c r="V26" s="734" t="s">
        <v>442</v>
      </c>
      <c r="W26" s="768" t="s">
        <v>626</v>
      </c>
      <c r="Y26" s="823" t="s">
        <v>627</v>
      </c>
      <c r="Z26" s="824" t="n">
        <v>0.16</v>
      </c>
      <c r="AA26" s="825" t="s">
        <v>445</v>
      </c>
      <c r="AB26" s="826" t="s">
        <v>628</v>
      </c>
      <c r="AC26" s="827" t="str">
        <f aca="false">AA26&amp;AB26</f>
        <v>東京都調布市</v>
      </c>
      <c r="AD26" s="828" t="n">
        <v>11.12</v>
      </c>
      <c r="AE26" s="738" t="n">
        <v>10.88</v>
      </c>
      <c r="AF26" s="829" t="n">
        <v>10.72</v>
      </c>
      <c r="AG26" s="769" t="s">
        <v>629</v>
      </c>
      <c r="AH26" s="770" t="n">
        <v>0.45</v>
      </c>
      <c r="AI26" s="765"/>
      <c r="AO26" s="779" t="s">
        <v>629</v>
      </c>
      <c r="AP26" s="780" t="s">
        <v>485</v>
      </c>
      <c r="AQ26" s="747"/>
      <c r="AR26" s="781" t="s">
        <v>629</v>
      </c>
      <c r="AS26" s="749" t="s">
        <v>630</v>
      </c>
      <c r="AT26" s="782" t="s">
        <v>462</v>
      </c>
      <c r="AU26" s="783" t="s">
        <v>463</v>
      </c>
      <c r="AV26" s="784"/>
      <c r="AX26" s="785" t="s">
        <v>629</v>
      </c>
      <c r="AY26" s="748" t="s">
        <v>631</v>
      </c>
      <c r="AZ26" s="786" t="s">
        <v>529</v>
      </c>
      <c r="BA26" s="786" t="s">
        <v>530</v>
      </c>
      <c r="BB26" s="794" t="s">
        <v>455</v>
      </c>
      <c r="BC26" s="787"/>
      <c r="BD26" s="810"/>
    </row>
    <row r="27" s="697" customFormat="true" ht="14.25" hidden="false" customHeight="true" outlineLevel="0" collapsed="false">
      <c r="A27" s="785" t="s">
        <v>629</v>
      </c>
      <c r="B27" s="789" t="s">
        <v>632</v>
      </c>
      <c r="C27" s="790" t="n">
        <v>0.186</v>
      </c>
      <c r="D27" s="791" t="n">
        <v>0.178</v>
      </c>
      <c r="E27" s="791" t="n">
        <v>0.155</v>
      </c>
      <c r="F27" s="791" t="n">
        <v>0.125</v>
      </c>
      <c r="G27" s="821" t="n">
        <v>0.21</v>
      </c>
      <c r="H27" s="821" t="n">
        <v>0.228</v>
      </c>
      <c r="I27" s="821" t="n">
        <v>0.202</v>
      </c>
      <c r="J27" s="821" t="n">
        <v>0.22</v>
      </c>
      <c r="K27" s="821" t="n">
        <v>0.179</v>
      </c>
      <c r="L27" s="821" t="n">
        <v>0.149</v>
      </c>
      <c r="M27" s="822"/>
      <c r="N27" s="794" t="s">
        <v>440</v>
      </c>
      <c r="O27" s="786" t="s">
        <v>538</v>
      </c>
      <c r="P27" s="765"/>
      <c r="Q27" s="765"/>
      <c r="R27" s="765"/>
      <c r="S27" s="765"/>
      <c r="T27" s="768" t="s">
        <v>633</v>
      </c>
      <c r="V27" s="734" t="s">
        <v>442</v>
      </c>
      <c r="W27" s="768" t="s">
        <v>634</v>
      </c>
      <c r="Y27" s="769" t="s">
        <v>627</v>
      </c>
      <c r="Z27" s="770" t="n">
        <v>0.16</v>
      </c>
      <c r="AA27" s="771" t="s">
        <v>445</v>
      </c>
      <c r="AB27" s="772" t="s">
        <v>635</v>
      </c>
      <c r="AC27" s="830" t="str">
        <f aca="false">AA27&amp;AB27</f>
        <v>東京都町田市</v>
      </c>
      <c r="AD27" s="831" t="n">
        <v>11.12</v>
      </c>
      <c r="AE27" s="772" t="n">
        <v>10.88</v>
      </c>
      <c r="AF27" s="827" t="n">
        <v>10.72</v>
      </c>
      <c r="AG27" s="769" t="s">
        <v>636</v>
      </c>
      <c r="AH27" s="770" t="n">
        <v>0.45</v>
      </c>
      <c r="AI27" s="765"/>
      <c r="AO27" s="779" t="s">
        <v>636</v>
      </c>
      <c r="AP27" s="780" t="s">
        <v>485</v>
      </c>
      <c r="AQ27" s="747"/>
      <c r="AR27" s="781" t="s">
        <v>636</v>
      </c>
      <c r="AS27" s="749" t="s">
        <v>637</v>
      </c>
      <c r="AT27" s="782" t="s">
        <v>462</v>
      </c>
      <c r="AU27" s="783" t="s">
        <v>463</v>
      </c>
      <c r="AV27" s="784"/>
      <c r="AX27" s="785" t="s">
        <v>636</v>
      </c>
      <c r="AY27" s="748" t="s">
        <v>638</v>
      </c>
      <c r="AZ27" s="786" t="s">
        <v>529</v>
      </c>
      <c r="BA27" s="786" t="s">
        <v>530</v>
      </c>
      <c r="BB27" s="794" t="s">
        <v>455</v>
      </c>
      <c r="BC27" s="787"/>
      <c r="BD27" s="810"/>
    </row>
    <row r="28" s="697" customFormat="true" ht="14.25" hidden="false" customHeight="true" outlineLevel="0" collapsed="false">
      <c r="A28" s="785" t="s">
        <v>636</v>
      </c>
      <c r="B28" s="789" t="s">
        <v>639</v>
      </c>
      <c r="C28" s="790" t="n">
        <v>0.186</v>
      </c>
      <c r="D28" s="791" t="n">
        <v>0.178</v>
      </c>
      <c r="E28" s="791" t="n">
        <v>0.155</v>
      </c>
      <c r="F28" s="791" t="n">
        <v>0.125</v>
      </c>
      <c r="G28" s="821" t="n">
        <v>0.21</v>
      </c>
      <c r="H28" s="821" t="n">
        <v>0.228</v>
      </c>
      <c r="I28" s="821" t="n">
        <v>0.202</v>
      </c>
      <c r="J28" s="821" t="n">
        <v>0.22</v>
      </c>
      <c r="K28" s="821" t="n">
        <v>0.179</v>
      </c>
      <c r="L28" s="821" t="n">
        <v>0.149</v>
      </c>
      <c r="M28" s="822"/>
      <c r="N28" s="794" t="s">
        <v>440</v>
      </c>
      <c r="O28" s="786" t="s">
        <v>490</v>
      </c>
      <c r="P28" s="765"/>
      <c r="Q28" s="765"/>
      <c r="R28" s="765"/>
      <c r="S28" s="765"/>
      <c r="T28" s="768" t="s">
        <v>640</v>
      </c>
      <c r="V28" s="734" t="s">
        <v>442</v>
      </c>
      <c r="W28" s="768" t="s">
        <v>641</v>
      </c>
      <c r="Y28" s="769" t="s">
        <v>627</v>
      </c>
      <c r="Z28" s="770" t="n">
        <v>0.16</v>
      </c>
      <c r="AA28" s="771" t="s">
        <v>445</v>
      </c>
      <c r="AB28" s="772" t="s">
        <v>642</v>
      </c>
      <c r="AC28" s="830" t="str">
        <f aca="false">AA28&amp;AB28</f>
        <v>東京都狛江市</v>
      </c>
      <c r="AD28" s="831" t="n">
        <v>11.12</v>
      </c>
      <c r="AE28" s="772" t="n">
        <v>10.88</v>
      </c>
      <c r="AF28" s="830" t="n">
        <v>10.72</v>
      </c>
      <c r="AG28" s="769" t="s">
        <v>643</v>
      </c>
      <c r="AH28" s="770" t="n">
        <v>0.45</v>
      </c>
      <c r="AI28" s="765"/>
      <c r="AO28" s="779" t="s">
        <v>643</v>
      </c>
      <c r="AP28" s="780" t="s">
        <v>485</v>
      </c>
      <c r="AQ28" s="747"/>
      <c r="AR28" s="781" t="s">
        <v>643</v>
      </c>
      <c r="AS28" s="749" t="s">
        <v>644</v>
      </c>
      <c r="AT28" s="782" t="s">
        <v>462</v>
      </c>
      <c r="AU28" s="783" t="s">
        <v>463</v>
      </c>
      <c r="AV28" s="784"/>
      <c r="AX28" s="785" t="s">
        <v>643</v>
      </c>
      <c r="AY28" s="748" t="s">
        <v>645</v>
      </c>
      <c r="AZ28" s="786" t="s">
        <v>529</v>
      </c>
      <c r="BA28" s="786" t="s">
        <v>530</v>
      </c>
      <c r="BB28" s="794" t="s">
        <v>455</v>
      </c>
      <c r="BC28" s="787"/>
      <c r="BD28" s="810"/>
    </row>
    <row r="29" s="697" customFormat="true" ht="14.25" hidden="false" customHeight="true" outlineLevel="0" collapsed="false">
      <c r="A29" s="785" t="s">
        <v>643</v>
      </c>
      <c r="B29" s="789" t="s">
        <v>646</v>
      </c>
      <c r="C29" s="790" t="n">
        <v>0.186</v>
      </c>
      <c r="D29" s="791" t="n">
        <v>0.178</v>
      </c>
      <c r="E29" s="791" t="n">
        <v>0.155</v>
      </c>
      <c r="F29" s="791" t="n">
        <v>0.125</v>
      </c>
      <c r="G29" s="821" t="n">
        <v>0.21</v>
      </c>
      <c r="H29" s="821" t="n">
        <v>0.228</v>
      </c>
      <c r="I29" s="821" t="n">
        <v>0.202</v>
      </c>
      <c r="J29" s="821" t="n">
        <v>0.22</v>
      </c>
      <c r="K29" s="821" t="n">
        <v>0.179</v>
      </c>
      <c r="L29" s="821" t="n">
        <v>0.149</v>
      </c>
      <c r="M29" s="822"/>
      <c r="N29" s="794" t="s">
        <v>440</v>
      </c>
      <c r="O29" s="786" t="s">
        <v>602</v>
      </c>
      <c r="P29" s="765"/>
      <c r="Q29" s="765"/>
      <c r="R29" s="765"/>
      <c r="S29" s="765"/>
      <c r="T29" s="768" t="s">
        <v>647</v>
      </c>
      <c r="V29" s="734" t="s">
        <v>442</v>
      </c>
      <c r="W29" s="768" t="s">
        <v>648</v>
      </c>
      <c r="Y29" s="769" t="s">
        <v>627</v>
      </c>
      <c r="Z29" s="770" t="n">
        <v>0.16</v>
      </c>
      <c r="AA29" s="771" t="s">
        <v>445</v>
      </c>
      <c r="AB29" s="772" t="s">
        <v>649</v>
      </c>
      <c r="AC29" s="830" t="str">
        <f aca="false">AA29&amp;AB29</f>
        <v>東京都多摩市</v>
      </c>
      <c r="AD29" s="831" t="n">
        <v>11.12</v>
      </c>
      <c r="AE29" s="772" t="n">
        <v>10.88</v>
      </c>
      <c r="AF29" s="830" t="n">
        <v>10.72</v>
      </c>
      <c r="AG29" s="769" t="s">
        <v>650</v>
      </c>
      <c r="AH29" s="770" t="n">
        <v>0.45</v>
      </c>
      <c r="AI29" s="765"/>
      <c r="AO29" s="832" t="s">
        <v>650</v>
      </c>
      <c r="AP29" s="780" t="s">
        <v>428</v>
      </c>
      <c r="AQ29" s="747"/>
      <c r="AR29" s="768" t="s">
        <v>650</v>
      </c>
      <c r="AS29" s="749" t="s">
        <v>651</v>
      </c>
      <c r="AT29" s="782" t="s">
        <v>462</v>
      </c>
      <c r="AU29" s="783" t="s">
        <v>463</v>
      </c>
      <c r="AV29" s="803" t="s">
        <v>652</v>
      </c>
      <c r="AX29" s="785" t="s">
        <v>650</v>
      </c>
      <c r="AY29" s="748" t="s">
        <v>653</v>
      </c>
      <c r="AZ29" s="786" t="s">
        <v>529</v>
      </c>
      <c r="BA29" s="786" t="s">
        <v>530</v>
      </c>
      <c r="BB29" s="794" t="s">
        <v>455</v>
      </c>
      <c r="BC29" s="787"/>
      <c r="BD29" s="810"/>
    </row>
    <row r="30" s="697" customFormat="true" ht="14.25" hidden="false" customHeight="true" outlineLevel="0" collapsed="false">
      <c r="A30" s="785" t="s">
        <v>650</v>
      </c>
      <c r="B30" s="789" t="s">
        <v>654</v>
      </c>
      <c r="C30" s="790" t="n">
        <v>0.14</v>
      </c>
      <c r="D30" s="791" t="n">
        <v>0.136</v>
      </c>
      <c r="E30" s="791" t="n">
        <v>0.113</v>
      </c>
      <c r="F30" s="791" t="n">
        <v>0.09</v>
      </c>
      <c r="G30" s="821" t="n">
        <v>0.163</v>
      </c>
      <c r="H30" s="821" t="n">
        <v>0.176</v>
      </c>
      <c r="I30" s="821" t="n">
        <v>0.159</v>
      </c>
      <c r="J30" s="821" t="n">
        <v>0.172</v>
      </c>
      <c r="K30" s="806" t="n">
        <v>0.136</v>
      </c>
      <c r="L30" s="806" t="n">
        <v>0.113</v>
      </c>
      <c r="M30" s="807"/>
      <c r="N30" s="794" t="s">
        <v>440</v>
      </c>
      <c r="O30" s="786" t="s">
        <v>354</v>
      </c>
      <c r="P30" s="765"/>
      <c r="Q30" s="765"/>
      <c r="R30" s="765"/>
      <c r="S30" s="765"/>
      <c r="T30" s="768" t="s">
        <v>655</v>
      </c>
      <c r="V30" s="734" t="s">
        <v>442</v>
      </c>
      <c r="W30" s="768" t="s">
        <v>656</v>
      </c>
      <c r="Y30" s="769" t="s">
        <v>627</v>
      </c>
      <c r="Z30" s="770" t="n">
        <v>0.16</v>
      </c>
      <c r="AA30" s="771" t="s">
        <v>553</v>
      </c>
      <c r="AB30" s="772" t="s">
        <v>657</v>
      </c>
      <c r="AC30" s="830" t="str">
        <f aca="false">AA30&amp;AB30</f>
        <v>神奈川県横浜市</v>
      </c>
      <c r="AD30" s="831" t="n">
        <v>11.12</v>
      </c>
      <c r="AE30" s="772" t="n">
        <v>10.88</v>
      </c>
      <c r="AF30" s="830" t="n">
        <v>10.72</v>
      </c>
      <c r="AG30" s="769" t="s">
        <v>658</v>
      </c>
      <c r="AH30" s="770" t="n">
        <v>0.45</v>
      </c>
      <c r="AI30" s="765"/>
      <c r="AO30" s="779" t="s">
        <v>658</v>
      </c>
      <c r="AP30" s="780" t="s">
        <v>428</v>
      </c>
      <c r="AQ30" s="747"/>
      <c r="AR30" s="781" t="s">
        <v>658</v>
      </c>
      <c r="AS30" s="749" t="s">
        <v>659</v>
      </c>
      <c r="AT30" s="782" t="s">
        <v>462</v>
      </c>
      <c r="AU30" s="783" t="s">
        <v>463</v>
      </c>
      <c r="AV30" s="803" t="s">
        <v>652</v>
      </c>
      <c r="AX30" s="785" t="s">
        <v>658</v>
      </c>
      <c r="AY30" s="748" t="s">
        <v>660</v>
      </c>
      <c r="AZ30" s="786" t="s">
        <v>529</v>
      </c>
      <c r="BA30" s="786" t="s">
        <v>530</v>
      </c>
      <c r="BB30" s="794" t="s">
        <v>455</v>
      </c>
      <c r="BC30" s="787"/>
      <c r="BD30" s="810"/>
    </row>
    <row r="31" s="697" customFormat="true" ht="14.25" hidden="false" customHeight="true" outlineLevel="0" collapsed="false">
      <c r="A31" s="785" t="s">
        <v>658</v>
      </c>
      <c r="B31" s="789" t="s">
        <v>661</v>
      </c>
      <c r="C31" s="790" t="n">
        <v>0.14</v>
      </c>
      <c r="D31" s="791" t="n">
        <v>0.136</v>
      </c>
      <c r="E31" s="791" t="n">
        <v>0.113</v>
      </c>
      <c r="F31" s="791" t="n">
        <v>0.09</v>
      </c>
      <c r="G31" s="821" t="n">
        <v>0.163</v>
      </c>
      <c r="H31" s="821" t="n">
        <v>0.176</v>
      </c>
      <c r="I31" s="821" t="n">
        <v>0.159</v>
      </c>
      <c r="J31" s="821" t="n">
        <v>0.172</v>
      </c>
      <c r="K31" s="806" t="n">
        <v>0.136</v>
      </c>
      <c r="L31" s="806" t="n">
        <v>0.113</v>
      </c>
      <c r="M31" s="807"/>
      <c r="N31" s="794" t="s">
        <v>440</v>
      </c>
      <c r="O31" s="786" t="s">
        <v>354</v>
      </c>
      <c r="P31" s="765"/>
      <c r="Q31" s="765"/>
      <c r="R31" s="765"/>
      <c r="S31" s="765"/>
      <c r="T31" s="768" t="s">
        <v>662</v>
      </c>
      <c r="V31" s="734" t="s">
        <v>442</v>
      </c>
      <c r="W31" s="768" t="s">
        <v>663</v>
      </c>
      <c r="Y31" s="769" t="s">
        <v>627</v>
      </c>
      <c r="Z31" s="770" t="n">
        <v>0.16</v>
      </c>
      <c r="AA31" s="771" t="s">
        <v>553</v>
      </c>
      <c r="AB31" s="772" t="s">
        <v>664</v>
      </c>
      <c r="AC31" s="830" t="str">
        <f aca="false">AA31&amp;AB31</f>
        <v>神奈川県川崎市</v>
      </c>
      <c r="AD31" s="831" t="n">
        <v>11.12</v>
      </c>
      <c r="AE31" s="772" t="n">
        <v>10.88</v>
      </c>
      <c r="AF31" s="830" t="n">
        <v>10.72</v>
      </c>
      <c r="AG31" s="769" t="s">
        <v>665</v>
      </c>
      <c r="AH31" s="770" t="n">
        <v>0.55</v>
      </c>
      <c r="AI31" s="765"/>
      <c r="AO31" s="779" t="s">
        <v>665</v>
      </c>
      <c r="AP31" s="780" t="s">
        <v>485</v>
      </c>
      <c r="AQ31" s="747"/>
      <c r="AR31" s="781" t="s">
        <v>665</v>
      </c>
      <c r="AS31" s="749" t="s">
        <v>666</v>
      </c>
      <c r="AT31" s="782" t="s">
        <v>462</v>
      </c>
      <c r="AU31" s="783" t="s">
        <v>463</v>
      </c>
      <c r="AV31" s="803" t="s">
        <v>667</v>
      </c>
      <c r="AX31" s="785" t="s">
        <v>665</v>
      </c>
      <c r="AY31" s="748" t="s">
        <v>668</v>
      </c>
      <c r="AZ31" s="786" t="s">
        <v>529</v>
      </c>
      <c r="BA31" s="786" t="s">
        <v>530</v>
      </c>
      <c r="BB31" s="794" t="s">
        <v>453</v>
      </c>
      <c r="BC31" s="787" t="s">
        <v>454</v>
      </c>
      <c r="BD31" s="810" t="s">
        <v>455</v>
      </c>
    </row>
    <row r="32" s="697" customFormat="true" ht="14.25" hidden="false" customHeight="true" outlineLevel="0" collapsed="false">
      <c r="A32" s="785" t="s">
        <v>665</v>
      </c>
      <c r="B32" s="789" t="s">
        <v>669</v>
      </c>
      <c r="C32" s="790" t="n">
        <v>0.14</v>
      </c>
      <c r="D32" s="791" t="n">
        <v>0.136</v>
      </c>
      <c r="E32" s="791" t="n">
        <v>0.113</v>
      </c>
      <c r="F32" s="791" t="n">
        <v>0.09</v>
      </c>
      <c r="G32" s="821" t="n">
        <v>0.163</v>
      </c>
      <c r="H32" s="821" t="n">
        <v>0.176</v>
      </c>
      <c r="I32" s="821" t="n">
        <v>0.159</v>
      </c>
      <c r="J32" s="821" t="n">
        <v>0.172</v>
      </c>
      <c r="K32" s="821" t="n">
        <v>0.136</v>
      </c>
      <c r="L32" s="821" t="n">
        <v>0.113</v>
      </c>
      <c r="M32" s="822"/>
      <c r="N32" s="794" t="s">
        <v>440</v>
      </c>
      <c r="O32" s="786" t="s">
        <v>354</v>
      </c>
      <c r="P32" s="765"/>
      <c r="Q32" s="765"/>
      <c r="R32" s="765"/>
      <c r="S32" s="765"/>
      <c r="T32" s="768" t="s">
        <v>670</v>
      </c>
      <c r="V32" s="734" t="s">
        <v>442</v>
      </c>
      <c r="W32" s="768" t="s">
        <v>671</v>
      </c>
      <c r="Y32" s="833" t="s">
        <v>627</v>
      </c>
      <c r="Z32" s="834" t="n">
        <v>0.16</v>
      </c>
      <c r="AA32" s="835" t="s">
        <v>647</v>
      </c>
      <c r="AB32" s="836" t="s">
        <v>672</v>
      </c>
      <c r="AC32" s="837" t="str">
        <f aca="false">AA32&amp;AB32</f>
        <v>大阪府大阪市</v>
      </c>
      <c r="AD32" s="838" t="n">
        <v>11.12</v>
      </c>
      <c r="AE32" s="816" t="n">
        <v>10.88</v>
      </c>
      <c r="AF32" s="839" t="n">
        <v>10.72</v>
      </c>
      <c r="AG32" s="769" t="s">
        <v>673</v>
      </c>
      <c r="AH32" s="770" t="n">
        <v>0.55</v>
      </c>
      <c r="AI32" s="765"/>
      <c r="AO32" s="779" t="s">
        <v>673</v>
      </c>
      <c r="AP32" s="780" t="s">
        <v>485</v>
      </c>
      <c r="AQ32" s="747"/>
      <c r="AR32" s="781" t="s">
        <v>673</v>
      </c>
      <c r="AS32" s="749" t="s">
        <v>674</v>
      </c>
      <c r="AT32" s="782" t="s">
        <v>462</v>
      </c>
      <c r="AU32" s="783" t="s">
        <v>463</v>
      </c>
      <c r="AV32" s="803" t="s">
        <v>667</v>
      </c>
      <c r="AX32" s="785" t="s">
        <v>673</v>
      </c>
      <c r="AY32" s="748" t="s">
        <v>675</v>
      </c>
      <c r="AZ32" s="786" t="s">
        <v>529</v>
      </c>
      <c r="BA32" s="786" t="s">
        <v>530</v>
      </c>
      <c r="BB32" s="794" t="s">
        <v>453</v>
      </c>
      <c r="BC32" s="787" t="s">
        <v>454</v>
      </c>
      <c r="BD32" s="810" t="s">
        <v>455</v>
      </c>
    </row>
    <row r="33" s="697" customFormat="true" ht="14.25" hidden="false" customHeight="true" outlineLevel="0" collapsed="false">
      <c r="A33" s="785" t="s">
        <v>673</v>
      </c>
      <c r="B33" s="789" t="s">
        <v>676</v>
      </c>
      <c r="C33" s="790" t="n">
        <v>0.14</v>
      </c>
      <c r="D33" s="791" t="n">
        <v>0.136</v>
      </c>
      <c r="E33" s="791" t="n">
        <v>0.113</v>
      </c>
      <c r="F33" s="791" t="n">
        <v>0.09</v>
      </c>
      <c r="G33" s="821" t="n">
        <v>0.163</v>
      </c>
      <c r="H33" s="821" t="n">
        <v>0.176</v>
      </c>
      <c r="I33" s="821" t="n">
        <v>0.159</v>
      </c>
      <c r="J33" s="821" t="n">
        <v>0.172</v>
      </c>
      <c r="K33" s="821" t="n">
        <v>0.136</v>
      </c>
      <c r="L33" s="821" t="n">
        <v>0.113</v>
      </c>
      <c r="M33" s="822"/>
      <c r="N33" s="794" t="s">
        <v>440</v>
      </c>
      <c r="O33" s="786" t="s">
        <v>490</v>
      </c>
      <c r="P33" s="765"/>
      <c r="Q33" s="765"/>
      <c r="R33" s="765"/>
      <c r="S33" s="765"/>
      <c r="T33" s="768" t="s">
        <v>677</v>
      </c>
      <c r="V33" s="734" t="s">
        <v>442</v>
      </c>
      <c r="W33" s="768" t="s">
        <v>678</v>
      </c>
      <c r="Y33" s="735" t="s">
        <v>679</v>
      </c>
      <c r="Z33" s="736" t="n">
        <v>0.15</v>
      </c>
      <c r="AA33" s="737" t="s">
        <v>532</v>
      </c>
      <c r="AB33" s="738" t="s">
        <v>680</v>
      </c>
      <c r="AC33" s="739" t="str">
        <f aca="false">AA33&amp;AB33</f>
        <v>埼玉県さいたま市</v>
      </c>
      <c r="AD33" s="828" t="n">
        <v>11.05</v>
      </c>
      <c r="AE33" s="738" t="n">
        <v>10.83</v>
      </c>
      <c r="AF33" s="829" t="n">
        <v>10.68</v>
      </c>
      <c r="AG33" s="769" t="s">
        <v>681</v>
      </c>
      <c r="AH33" s="770" t="n">
        <v>0.45</v>
      </c>
      <c r="AO33" s="785" t="s">
        <v>681</v>
      </c>
      <c r="AP33" s="780" t="s">
        <v>428</v>
      </c>
      <c r="AQ33" s="747"/>
      <c r="AR33" s="785" t="s">
        <v>681</v>
      </c>
      <c r="AS33" s="749" t="s">
        <v>682</v>
      </c>
      <c r="AT33" s="782" t="s">
        <v>462</v>
      </c>
      <c r="AU33" s="783" t="s">
        <v>463</v>
      </c>
      <c r="AV33" s="784"/>
      <c r="AX33" s="785" t="s">
        <v>681</v>
      </c>
      <c r="AY33" s="748" t="s">
        <v>683</v>
      </c>
      <c r="AZ33" s="786" t="s">
        <v>529</v>
      </c>
      <c r="BA33" s="786" t="s">
        <v>530</v>
      </c>
      <c r="BB33" s="794" t="s">
        <v>455</v>
      </c>
      <c r="BC33" s="787"/>
      <c r="BD33" s="810"/>
    </row>
    <row r="34" s="697" customFormat="true" ht="14.25" hidden="false" customHeight="true" outlineLevel="0" collapsed="false">
      <c r="A34" s="785" t="s">
        <v>681</v>
      </c>
      <c r="B34" s="789" t="s">
        <v>684</v>
      </c>
      <c r="C34" s="790" t="n">
        <v>0.075</v>
      </c>
      <c r="D34" s="791" t="n">
        <v>0.071</v>
      </c>
      <c r="E34" s="791" t="n">
        <v>0.054</v>
      </c>
      <c r="F34" s="791" t="n">
        <v>0.044</v>
      </c>
      <c r="G34" s="806" t="n">
        <v>0.09</v>
      </c>
      <c r="H34" s="806" t="n">
        <v>0.097</v>
      </c>
      <c r="I34" s="806" t="n">
        <v>0.086</v>
      </c>
      <c r="J34" s="806" t="n">
        <v>0.093</v>
      </c>
      <c r="K34" s="821" t="n">
        <v>0.069</v>
      </c>
      <c r="L34" s="821" t="n">
        <v>0.059</v>
      </c>
      <c r="M34" s="822"/>
      <c r="N34" s="794" t="s">
        <v>440</v>
      </c>
      <c r="O34" s="786" t="s">
        <v>354</v>
      </c>
      <c r="P34" s="765"/>
      <c r="Q34" s="765"/>
      <c r="R34" s="765"/>
      <c r="S34" s="765"/>
      <c r="T34" s="768" t="s">
        <v>685</v>
      </c>
      <c r="V34" s="734" t="s">
        <v>442</v>
      </c>
      <c r="W34" s="768" t="s">
        <v>686</v>
      </c>
      <c r="Y34" s="769" t="s">
        <v>679</v>
      </c>
      <c r="Z34" s="770" t="n">
        <v>0.15</v>
      </c>
      <c r="AA34" s="771" t="s">
        <v>539</v>
      </c>
      <c r="AB34" s="772" t="s">
        <v>687</v>
      </c>
      <c r="AC34" s="773" t="str">
        <f aca="false">AA34&amp;AB34</f>
        <v>千葉県千葉市</v>
      </c>
      <c r="AD34" s="831" t="n">
        <v>11.05</v>
      </c>
      <c r="AE34" s="772" t="n">
        <v>10.83</v>
      </c>
      <c r="AF34" s="830" t="n">
        <v>10.68</v>
      </c>
      <c r="AG34" s="769" t="s">
        <v>688</v>
      </c>
      <c r="AH34" s="770" t="n">
        <v>0.45</v>
      </c>
      <c r="AO34" s="785" t="s">
        <v>688</v>
      </c>
      <c r="AP34" s="780" t="s">
        <v>485</v>
      </c>
      <c r="AQ34" s="747"/>
      <c r="AR34" s="785" t="s">
        <v>688</v>
      </c>
      <c r="AS34" s="749" t="s">
        <v>689</v>
      </c>
      <c r="AT34" s="782" t="s">
        <v>462</v>
      </c>
      <c r="AU34" s="783" t="s">
        <v>463</v>
      </c>
      <c r="AV34" s="803" t="s">
        <v>667</v>
      </c>
      <c r="AX34" s="785" t="s">
        <v>688</v>
      </c>
      <c r="AY34" s="748" t="s">
        <v>690</v>
      </c>
      <c r="AZ34" s="786" t="s">
        <v>529</v>
      </c>
      <c r="BA34" s="786" t="s">
        <v>530</v>
      </c>
      <c r="BB34" s="794" t="s">
        <v>453</v>
      </c>
      <c r="BC34" s="787" t="s">
        <v>454</v>
      </c>
      <c r="BD34" s="810" t="s">
        <v>455</v>
      </c>
    </row>
    <row r="35" s="697" customFormat="true" ht="14.25" hidden="false" customHeight="true" outlineLevel="0" collapsed="false">
      <c r="A35" s="785" t="s">
        <v>688</v>
      </c>
      <c r="B35" s="789" t="s">
        <v>691</v>
      </c>
      <c r="C35" s="790" t="n">
        <v>0.075</v>
      </c>
      <c r="D35" s="791" t="n">
        <v>0.071</v>
      </c>
      <c r="E35" s="791" t="n">
        <v>0.054</v>
      </c>
      <c r="F35" s="791" t="n">
        <v>0.044</v>
      </c>
      <c r="G35" s="821" t="n">
        <v>0.09</v>
      </c>
      <c r="H35" s="821" t="n">
        <v>0.097</v>
      </c>
      <c r="I35" s="821" t="n">
        <v>0.086</v>
      </c>
      <c r="J35" s="821" t="n">
        <v>0.093</v>
      </c>
      <c r="K35" s="806" t="n">
        <v>0.069</v>
      </c>
      <c r="L35" s="806" t="n">
        <v>0.059</v>
      </c>
      <c r="M35" s="807"/>
      <c r="N35" s="794" t="s">
        <v>440</v>
      </c>
      <c r="O35" s="786" t="s">
        <v>354</v>
      </c>
      <c r="P35" s="765"/>
      <c r="Q35" s="765"/>
      <c r="R35" s="765"/>
      <c r="S35" s="765"/>
      <c r="T35" s="768" t="s">
        <v>692</v>
      </c>
      <c r="V35" s="734" t="s">
        <v>442</v>
      </c>
      <c r="W35" s="768" t="s">
        <v>693</v>
      </c>
      <c r="Y35" s="769" t="s">
        <v>679</v>
      </c>
      <c r="Z35" s="770" t="n">
        <v>0.15</v>
      </c>
      <c r="AA35" s="771" t="s">
        <v>539</v>
      </c>
      <c r="AB35" s="772" t="s">
        <v>694</v>
      </c>
      <c r="AC35" s="773" t="str">
        <f aca="false">AA35&amp;AB35</f>
        <v>千葉県浦安市</v>
      </c>
      <c r="AD35" s="831" t="n">
        <v>11.05</v>
      </c>
      <c r="AE35" s="772" t="n">
        <v>10.83</v>
      </c>
      <c r="AF35" s="830" t="n">
        <v>10.68</v>
      </c>
      <c r="AG35" s="769" t="s">
        <v>695</v>
      </c>
      <c r="AH35" s="770" t="n">
        <v>0.45</v>
      </c>
      <c r="AO35" s="785" t="s">
        <v>695</v>
      </c>
      <c r="AP35" s="780" t="s">
        <v>485</v>
      </c>
      <c r="AQ35" s="747"/>
      <c r="AR35" s="785" t="s">
        <v>695</v>
      </c>
      <c r="AS35" s="749" t="s">
        <v>696</v>
      </c>
      <c r="AT35" s="782" t="s">
        <v>462</v>
      </c>
      <c r="AU35" s="783" t="s">
        <v>463</v>
      </c>
      <c r="AV35" s="803" t="s">
        <v>667</v>
      </c>
      <c r="AX35" s="785" t="s">
        <v>695</v>
      </c>
      <c r="AY35" s="748" t="s">
        <v>697</v>
      </c>
      <c r="AZ35" s="786" t="s">
        <v>529</v>
      </c>
      <c r="BA35" s="786" t="s">
        <v>530</v>
      </c>
      <c r="BB35" s="794" t="s">
        <v>453</v>
      </c>
      <c r="BC35" s="787" t="s">
        <v>454</v>
      </c>
      <c r="BD35" s="810" t="s">
        <v>455</v>
      </c>
    </row>
    <row r="36" s="697" customFormat="true" ht="14.25" hidden="false" customHeight="true" outlineLevel="0" collapsed="false">
      <c r="A36" s="785" t="s">
        <v>695</v>
      </c>
      <c r="B36" s="789" t="s">
        <v>698</v>
      </c>
      <c r="C36" s="790" t="n">
        <v>0.075</v>
      </c>
      <c r="D36" s="791" t="n">
        <v>0.071</v>
      </c>
      <c r="E36" s="791" t="n">
        <v>0.054</v>
      </c>
      <c r="F36" s="791" t="n">
        <v>0.044</v>
      </c>
      <c r="G36" s="821" t="n">
        <v>0.09</v>
      </c>
      <c r="H36" s="821" t="n">
        <v>0.097</v>
      </c>
      <c r="I36" s="821" t="n">
        <v>0.086</v>
      </c>
      <c r="J36" s="821" t="n">
        <v>0.093</v>
      </c>
      <c r="K36" s="806" t="n">
        <v>0.069</v>
      </c>
      <c r="L36" s="806" t="n">
        <v>0.059</v>
      </c>
      <c r="M36" s="807"/>
      <c r="N36" s="794" t="s">
        <v>440</v>
      </c>
      <c r="O36" s="786" t="s">
        <v>490</v>
      </c>
      <c r="P36" s="765"/>
      <c r="Q36" s="765"/>
      <c r="R36" s="765"/>
      <c r="S36" s="765"/>
      <c r="T36" s="768" t="s">
        <v>699</v>
      </c>
      <c r="V36" s="734" t="s">
        <v>442</v>
      </c>
      <c r="W36" s="768" t="s">
        <v>700</v>
      </c>
      <c r="Y36" s="769" t="s">
        <v>679</v>
      </c>
      <c r="Z36" s="770" t="n">
        <v>0.15</v>
      </c>
      <c r="AA36" s="771" t="s">
        <v>445</v>
      </c>
      <c r="AB36" s="772" t="s">
        <v>701</v>
      </c>
      <c r="AC36" s="773" t="str">
        <f aca="false">AA36&amp;AB36</f>
        <v>東京都八王子市</v>
      </c>
      <c r="AD36" s="831" t="n">
        <v>11.05</v>
      </c>
      <c r="AE36" s="772" t="n">
        <v>10.83</v>
      </c>
      <c r="AF36" s="830" t="n">
        <v>10.68</v>
      </c>
      <c r="AG36" s="785" t="s">
        <v>702</v>
      </c>
      <c r="AH36" s="770" t="n">
        <v>0.45</v>
      </c>
      <c r="AO36" s="785" t="s">
        <v>702</v>
      </c>
      <c r="AP36" s="780" t="s">
        <v>485</v>
      </c>
      <c r="AQ36" s="747"/>
      <c r="AR36" s="785" t="s">
        <v>702</v>
      </c>
      <c r="AS36" s="749" t="s">
        <v>703</v>
      </c>
      <c r="AT36" s="782" t="s">
        <v>462</v>
      </c>
      <c r="AU36" s="783" t="s">
        <v>463</v>
      </c>
      <c r="AV36" s="803"/>
      <c r="AX36" s="785" t="s">
        <v>702</v>
      </c>
      <c r="AY36" s="748" t="s">
        <v>704</v>
      </c>
      <c r="AZ36" s="786" t="s">
        <v>529</v>
      </c>
      <c r="BA36" s="786" t="s">
        <v>530</v>
      </c>
      <c r="BB36" s="794" t="s">
        <v>453</v>
      </c>
      <c r="BC36" s="787" t="s">
        <v>454</v>
      </c>
      <c r="BD36" s="810" t="s">
        <v>455</v>
      </c>
    </row>
    <row r="37" s="697" customFormat="true" ht="14.25" hidden="false" customHeight="true" outlineLevel="0" collapsed="false">
      <c r="A37" s="785" t="s">
        <v>702</v>
      </c>
      <c r="B37" s="789" t="s">
        <v>705</v>
      </c>
      <c r="C37" s="790" t="n">
        <v>0.051</v>
      </c>
      <c r="D37" s="791" t="n">
        <v>0.047</v>
      </c>
      <c r="E37" s="791" t="n">
        <v>0.036</v>
      </c>
      <c r="F37" s="791" t="n">
        <v>0.029</v>
      </c>
      <c r="G37" s="806" t="n">
        <v>0.062</v>
      </c>
      <c r="H37" s="806" t="n">
        <v>0.066</v>
      </c>
      <c r="I37" s="806" t="n">
        <v>0.058</v>
      </c>
      <c r="J37" s="806" t="n">
        <v>0.062</v>
      </c>
      <c r="K37" s="821" t="n">
        <v>0.047</v>
      </c>
      <c r="L37" s="821" t="n">
        <v>0.04</v>
      </c>
      <c r="M37" s="822"/>
      <c r="N37" s="794" t="s">
        <v>440</v>
      </c>
      <c r="O37" s="786" t="s">
        <v>354</v>
      </c>
      <c r="P37" s="765"/>
      <c r="Q37" s="765"/>
      <c r="R37" s="765"/>
      <c r="S37" s="765"/>
      <c r="T37" s="768" t="s">
        <v>706</v>
      </c>
      <c r="V37" s="734" t="s">
        <v>442</v>
      </c>
      <c r="W37" s="768" t="s">
        <v>707</v>
      </c>
      <c r="Y37" s="769" t="s">
        <v>679</v>
      </c>
      <c r="Z37" s="770" t="n">
        <v>0.15</v>
      </c>
      <c r="AA37" s="771" t="s">
        <v>445</v>
      </c>
      <c r="AB37" s="772" t="s">
        <v>708</v>
      </c>
      <c r="AC37" s="773" t="str">
        <f aca="false">AA37&amp;AB37</f>
        <v>東京都武蔵野市</v>
      </c>
      <c r="AD37" s="831" t="n">
        <v>11.05</v>
      </c>
      <c r="AE37" s="772" t="n">
        <v>10.83</v>
      </c>
      <c r="AF37" s="830" t="n">
        <v>10.68</v>
      </c>
      <c r="AG37" s="785" t="s">
        <v>709</v>
      </c>
      <c r="AH37" s="770" t="n">
        <v>0.45</v>
      </c>
      <c r="AO37" s="785" t="s">
        <v>709</v>
      </c>
      <c r="AP37" s="780" t="s">
        <v>485</v>
      </c>
      <c r="AQ37" s="747"/>
      <c r="AR37" s="785" t="s">
        <v>709</v>
      </c>
      <c r="AS37" s="749" t="s">
        <v>710</v>
      </c>
      <c r="AT37" s="782" t="s">
        <v>462</v>
      </c>
      <c r="AU37" s="783" t="s">
        <v>463</v>
      </c>
      <c r="AV37" s="803"/>
      <c r="AX37" s="785" t="s">
        <v>709</v>
      </c>
      <c r="AY37" s="748" t="s">
        <v>711</v>
      </c>
      <c r="AZ37" s="786" t="s">
        <v>529</v>
      </c>
      <c r="BA37" s="786" t="s">
        <v>530</v>
      </c>
      <c r="BB37" s="794" t="s">
        <v>453</v>
      </c>
      <c r="BC37" s="787" t="s">
        <v>454</v>
      </c>
      <c r="BD37" s="810" t="s">
        <v>455</v>
      </c>
    </row>
    <row r="38" s="697" customFormat="true" ht="14.25" hidden="false" customHeight="true" outlineLevel="0" collapsed="false">
      <c r="A38" s="785" t="s">
        <v>709</v>
      </c>
      <c r="B38" s="789" t="s">
        <v>712</v>
      </c>
      <c r="C38" s="790" t="n">
        <v>0.051</v>
      </c>
      <c r="D38" s="791" t="n">
        <v>0.047</v>
      </c>
      <c r="E38" s="791" t="n">
        <v>0.036</v>
      </c>
      <c r="F38" s="791" t="n">
        <v>0.029</v>
      </c>
      <c r="G38" s="806" t="n">
        <v>0.062</v>
      </c>
      <c r="H38" s="806" t="n">
        <v>0.066</v>
      </c>
      <c r="I38" s="806" t="n">
        <v>0.058</v>
      </c>
      <c r="J38" s="806" t="n">
        <v>0.062</v>
      </c>
      <c r="K38" s="821" t="n">
        <v>0.047</v>
      </c>
      <c r="L38" s="821" t="n">
        <v>0.04</v>
      </c>
      <c r="M38" s="822"/>
      <c r="N38" s="794" t="s">
        <v>440</v>
      </c>
      <c r="O38" s="786" t="s">
        <v>490</v>
      </c>
      <c r="P38" s="765"/>
      <c r="Q38" s="765"/>
      <c r="R38" s="765"/>
      <c r="S38" s="765"/>
      <c r="T38" s="768" t="s">
        <v>713</v>
      </c>
      <c r="V38" s="734" t="s">
        <v>442</v>
      </c>
      <c r="W38" s="768" t="s">
        <v>714</v>
      </c>
      <c r="Y38" s="769" t="s">
        <v>679</v>
      </c>
      <c r="Z38" s="770" t="n">
        <v>0.15</v>
      </c>
      <c r="AA38" s="771" t="s">
        <v>445</v>
      </c>
      <c r="AB38" s="772" t="s">
        <v>715</v>
      </c>
      <c r="AC38" s="773" t="str">
        <f aca="false">AA38&amp;AB38</f>
        <v>東京都三鷹市</v>
      </c>
      <c r="AD38" s="831" t="n">
        <v>11.05</v>
      </c>
      <c r="AE38" s="772" t="n">
        <v>10.83</v>
      </c>
      <c r="AF38" s="830" t="n">
        <v>10.68</v>
      </c>
      <c r="AG38" s="769" t="s">
        <v>716</v>
      </c>
      <c r="AH38" s="770" t="n">
        <v>0.45</v>
      </c>
      <c r="AO38" s="796" t="s">
        <v>716</v>
      </c>
      <c r="AP38" s="780" t="s">
        <v>428</v>
      </c>
      <c r="AQ38" s="747"/>
      <c r="AR38" s="796" t="s">
        <v>716</v>
      </c>
      <c r="AS38" s="749" t="s">
        <v>717</v>
      </c>
      <c r="AT38" s="782" t="s">
        <v>462</v>
      </c>
      <c r="AU38" s="783" t="s">
        <v>463</v>
      </c>
      <c r="AV38" s="784"/>
      <c r="AX38" s="785" t="s">
        <v>716</v>
      </c>
      <c r="AY38" s="748" t="s">
        <v>718</v>
      </c>
      <c r="AZ38" s="840" t="s">
        <v>529</v>
      </c>
      <c r="BA38" s="840" t="s">
        <v>530</v>
      </c>
      <c r="BB38" s="841" t="s">
        <v>455</v>
      </c>
      <c r="BC38" s="842"/>
      <c r="BD38" s="843"/>
    </row>
    <row r="39" s="697" customFormat="true" ht="14.25" hidden="false" customHeight="true" outlineLevel="0" collapsed="false">
      <c r="A39" s="796" t="s">
        <v>716</v>
      </c>
      <c r="B39" s="789" t="s">
        <v>719</v>
      </c>
      <c r="C39" s="790" t="n">
        <v>0.051</v>
      </c>
      <c r="D39" s="791" t="n">
        <v>0.047</v>
      </c>
      <c r="E39" s="791" t="n">
        <v>0.036</v>
      </c>
      <c r="F39" s="791" t="n">
        <v>0.029</v>
      </c>
      <c r="G39" s="806" t="n">
        <v>0.062</v>
      </c>
      <c r="H39" s="806" t="n">
        <v>0.066</v>
      </c>
      <c r="I39" s="806" t="n">
        <v>0.058</v>
      </c>
      <c r="J39" s="806" t="n">
        <v>0.062</v>
      </c>
      <c r="K39" s="806" t="n">
        <v>0.047</v>
      </c>
      <c r="L39" s="806" t="n">
        <v>0.04</v>
      </c>
      <c r="M39" s="807"/>
      <c r="N39" s="794" t="s">
        <v>440</v>
      </c>
      <c r="O39" s="786" t="s">
        <v>354</v>
      </c>
      <c r="P39" s="765"/>
      <c r="Q39" s="765"/>
      <c r="R39" s="765"/>
      <c r="S39" s="765"/>
      <c r="T39" s="768" t="s">
        <v>720</v>
      </c>
      <c r="V39" s="734" t="s">
        <v>442</v>
      </c>
      <c r="W39" s="768" t="s">
        <v>721</v>
      </c>
      <c r="Y39" s="769" t="s">
        <v>679</v>
      </c>
      <c r="Z39" s="770" t="n">
        <v>0.15</v>
      </c>
      <c r="AA39" s="771" t="s">
        <v>445</v>
      </c>
      <c r="AB39" s="772" t="s">
        <v>722</v>
      </c>
      <c r="AC39" s="773" t="str">
        <f aca="false">AA39&amp;AB39</f>
        <v>東京都青梅市</v>
      </c>
      <c r="AD39" s="831" t="n">
        <v>11.05</v>
      </c>
      <c r="AE39" s="772" t="n">
        <v>10.83</v>
      </c>
      <c r="AF39" s="830" t="n">
        <v>10.68</v>
      </c>
      <c r="AG39" s="833" t="s">
        <v>723</v>
      </c>
      <c r="AH39" s="834" t="n">
        <v>0.45</v>
      </c>
      <c r="AO39" s="844" t="s">
        <v>723</v>
      </c>
      <c r="AP39" s="780" t="s">
        <v>485</v>
      </c>
      <c r="AQ39" s="747"/>
      <c r="AR39" s="844" t="s">
        <v>723</v>
      </c>
      <c r="AS39" s="749" t="s">
        <v>724</v>
      </c>
      <c r="AT39" s="782" t="s">
        <v>462</v>
      </c>
      <c r="AU39" s="783" t="s">
        <v>463</v>
      </c>
      <c r="AV39" s="803" t="s">
        <v>667</v>
      </c>
      <c r="AX39" s="844" t="s">
        <v>723</v>
      </c>
      <c r="AY39" s="748" t="s">
        <v>725</v>
      </c>
      <c r="AZ39" s="840" t="s">
        <v>529</v>
      </c>
      <c r="BA39" s="840" t="s">
        <v>530</v>
      </c>
      <c r="BB39" s="794" t="s">
        <v>453</v>
      </c>
      <c r="BC39" s="787" t="s">
        <v>454</v>
      </c>
      <c r="BD39" s="843" t="s">
        <v>455</v>
      </c>
    </row>
    <row r="40" s="697" customFormat="true" ht="14.25" hidden="false" customHeight="true" outlineLevel="0" collapsed="false">
      <c r="A40" s="844" t="s">
        <v>723</v>
      </c>
      <c r="B40" s="759" t="s">
        <v>726</v>
      </c>
      <c r="C40" s="790" t="n">
        <v>0.051</v>
      </c>
      <c r="D40" s="791" t="n">
        <v>0.047</v>
      </c>
      <c r="E40" s="791" t="n">
        <v>0.036</v>
      </c>
      <c r="F40" s="791" t="n">
        <v>0.029</v>
      </c>
      <c r="G40" s="806" t="n">
        <v>0.062</v>
      </c>
      <c r="H40" s="806" t="n">
        <v>0.066</v>
      </c>
      <c r="I40" s="806" t="n">
        <v>0.058</v>
      </c>
      <c r="J40" s="806" t="n">
        <v>0.062</v>
      </c>
      <c r="K40" s="806" t="n">
        <v>0.047</v>
      </c>
      <c r="L40" s="806" t="n">
        <v>0.04</v>
      </c>
      <c r="M40" s="807"/>
      <c r="N40" s="794" t="s">
        <v>440</v>
      </c>
      <c r="O40" s="786" t="s">
        <v>354</v>
      </c>
      <c r="P40" s="765"/>
      <c r="Q40" s="765"/>
      <c r="R40" s="765"/>
      <c r="S40" s="765"/>
      <c r="T40" s="768" t="s">
        <v>727</v>
      </c>
      <c r="V40" s="734" t="s">
        <v>442</v>
      </c>
      <c r="W40" s="768" t="s">
        <v>728</v>
      </c>
      <c r="Y40" s="769" t="s">
        <v>679</v>
      </c>
      <c r="Z40" s="770" t="n">
        <v>0.15</v>
      </c>
      <c r="AA40" s="771" t="s">
        <v>445</v>
      </c>
      <c r="AB40" s="772" t="s">
        <v>729</v>
      </c>
      <c r="AC40" s="773" t="str">
        <f aca="false">AA40&amp;AB40</f>
        <v>東京都府中市</v>
      </c>
      <c r="AD40" s="831" t="n">
        <v>11.05</v>
      </c>
      <c r="AE40" s="772" t="n">
        <v>10.83</v>
      </c>
      <c r="AF40" s="773" t="n">
        <v>10.68</v>
      </c>
      <c r="AG40" s="833" t="s">
        <v>730</v>
      </c>
      <c r="AH40" s="834" t="n">
        <v>0.45</v>
      </c>
      <c r="AO40" s="845" t="s">
        <v>730</v>
      </c>
      <c r="AP40" s="846" t="s">
        <v>485</v>
      </c>
      <c r="AQ40" s="747"/>
      <c r="AR40" s="845" t="s">
        <v>730</v>
      </c>
      <c r="AS40" s="749" t="s">
        <v>731</v>
      </c>
      <c r="AT40" s="782" t="s">
        <v>462</v>
      </c>
      <c r="AU40" s="783" t="s">
        <v>463</v>
      </c>
      <c r="AV40" s="803" t="s">
        <v>667</v>
      </c>
      <c r="AX40" s="847" t="s">
        <v>730</v>
      </c>
      <c r="AY40" s="848" t="s">
        <v>732</v>
      </c>
      <c r="AZ40" s="849" t="s">
        <v>529</v>
      </c>
      <c r="BA40" s="849" t="s">
        <v>530</v>
      </c>
      <c r="BB40" s="850" t="s">
        <v>453</v>
      </c>
      <c r="BC40" s="851" t="s">
        <v>454</v>
      </c>
      <c r="BD40" s="852" t="s">
        <v>455</v>
      </c>
    </row>
    <row r="41" s="697" customFormat="true" ht="14.25" hidden="false" customHeight="true" outlineLevel="0" collapsed="false">
      <c r="A41" s="845" t="s">
        <v>730</v>
      </c>
      <c r="B41" s="853" t="s">
        <v>733</v>
      </c>
      <c r="C41" s="854" t="n">
        <v>0.051</v>
      </c>
      <c r="D41" s="855" t="n">
        <v>0.047</v>
      </c>
      <c r="E41" s="855" t="n">
        <v>0.036</v>
      </c>
      <c r="F41" s="855" t="n">
        <v>0.029</v>
      </c>
      <c r="G41" s="856" t="n">
        <v>0.062</v>
      </c>
      <c r="H41" s="856" t="n">
        <v>0.066</v>
      </c>
      <c r="I41" s="856" t="n">
        <v>0.058</v>
      </c>
      <c r="J41" s="856" t="n">
        <v>0.062</v>
      </c>
      <c r="K41" s="856" t="n">
        <v>0.047</v>
      </c>
      <c r="L41" s="856" t="n">
        <v>0.04</v>
      </c>
      <c r="M41" s="857"/>
      <c r="N41" s="858" t="s">
        <v>440</v>
      </c>
      <c r="O41" s="840" t="s">
        <v>490</v>
      </c>
      <c r="P41" s="765"/>
      <c r="Q41" s="765"/>
      <c r="R41" s="765"/>
      <c r="S41" s="765"/>
      <c r="T41" s="768" t="s">
        <v>734</v>
      </c>
      <c r="V41" s="734" t="s">
        <v>442</v>
      </c>
      <c r="W41" s="768" t="s">
        <v>735</v>
      </c>
      <c r="Y41" s="769" t="s">
        <v>679</v>
      </c>
      <c r="Z41" s="770" t="n">
        <v>0.15</v>
      </c>
      <c r="AA41" s="771" t="s">
        <v>445</v>
      </c>
      <c r="AB41" s="772" t="s">
        <v>736</v>
      </c>
      <c r="AC41" s="773" t="str">
        <f aca="false">AA41&amp;AB41</f>
        <v>東京都小金井市</v>
      </c>
      <c r="AD41" s="831" t="n">
        <v>11.05</v>
      </c>
      <c r="AE41" s="772" t="n">
        <v>10.83</v>
      </c>
      <c r="AF41" s="773" t="n">
        <v>10.68</v>
      </c>
      <c r="AG41" s="828" t="s">
        <v>737</v>
      </c>
      <c r="AH41" s="859" t="n">
        <v>0.7</v>
      </c>
      <c r="AO41" s="860" t="s">
        <v>737</v>
      </c>
      <c r="AP41" s="746" t="s">
        <v>485</v>
      </c>
      <c r="AQ41" s="747"/>
      <c r="AR41" s="734" t="s">
        <v>737</v>
      </c>
      <c r="AS41" s="749" t="s">
        <v>738</v>
      </c>
      <c r="AT41" s="861" t="s">
        <v>739</v>
      </c>
      <c r="AU41" s="783" t="s">
        <v>740</v>
      </c>
      <c r="AV41" s="784"/>
      <c r="AX41" s="734" t="s">
        <v>737</v>
      </c>
      <c r="AY41" s="862" t="s">
        <v>741</v>
      </c>
      <c r="AZ41" s="863" t="s">
        <v>453</v>
      </c>
      <c r="BA41" s="864" t="s">
        <v>454</v>
      </c>
      <c r="BB41" s="865" t="s">
        <v>455</v>
      </c>
      <c r="BC41" s="866"/>
      <c r="BD41" s="867"/>
    </row>
    <row r="42" s="697" customFormat="true" ht="14.25" hidden="false" customHeight="true" outlineLevel="0" collapsed="false">
      <c r="A42" s="860" t="s">
        <v>737</v>
      </c>
      <c r="B42" s="868" t="s">
        <v>742</v>
      </c>
      <c r="C42" s="760" t="n">
        <v>0.245</v>
      </c>
      <c r="D42" s="761" t="n">
        <v>0.224</v>
      </c>
      <c r="E42" s="761" t="n">
        <v>0.182</v>
      </c>
      <c r="F42" s="761" t="n">
        <v>0.145</v>
      </c>
      <c r="G42" s="762" t="n">
        <v>0.27</v>
      </c>
      <c r="H42" s="762" t="n">
        <v>0.287</v>
      </c>
      <c r="I42" s="762" t="n">
        <v>0.249</v>
      </c>
      <c r="J42" s="762" t="n">
        <v>0.266</v>
      </c>
      <c r="K42" s="762" t="n">
        <v>0.207</v>
      </c>
      <c r="L42" s="762" t="n">
        <v>0.17</v>
      </c>
      <c r="M42" s="763"/>
      <c r="N42" s="764" t="s">
        <v>440</v>
      </c>
      <c r="O42" s="755" t="s">
        <v>743</v>
      </c>
      <c r="P42" s="765"/>
      <c r="Q42" s="765"/>
      <c r="R42" s="765"/>
      <c r="S42" s="765"/>
      <c r="T42" s="768" t="s">
        <v>744</v>
      </c>
      <c r="V42" s="734" t="s">
        <v>442</v>
      </c>
      <c r="W42" s="768" t="s">
        <v>745</v>
      </c>
      <c r="Y42" s="769" t="s">
        <v>679</v>
      </c>
      <c r="Z42" s="770" t="n">
        <v>0.15</v>
      </c>
      <c r="AA42" s="771" t="s">
        <v>445</v>
      </c>
      <c r="AB42" s="772" t="s">
        <v>746</v>
      </c>
      <c r="AC42" s="773" t="str">
        <f aca="false">AA42&amp;AB42</f>
        <v>東京都小平市</v>
      </c>
      <c r="AD42" s="831" t="n">
        <v>11.05</v>
      </c>
      <c r="AE42" s="772" t="n">
        <v>10.83</v>
      </c>
      <c r="AF42" s="773" t="n">
        <v>10.68</v>
      </c>
      <c r="AG42" s="832" t="s">
        <v>747</v>
      </c>
      <c r="AH42" s="869" t="n">
        <v>0.7</v>
      </c>
      <c r="AO42" s="832" t="s">
        <v>747</v>
      </c>
      <c r="AP42" s="780" t="s">
        <v>485</v>
      </c>
      <c r="AQ42" s="747"/>
      <c r="AR42" s="768" t="s">
        <v>747</v>
      </c>
      <c r="AS42" s="749" t="s">
        <v>748</v>
      </c>
      <c r="AT42" s="861" t="s">
        <v>739</v>
      </c>
      <c r="AU42" s="783" t="s">
        <v>740</v>
      </c>
      <c r="AV42" s="784"/>
      <c r="AX42" s="768" t="s">
        <v>747</v>
      </c>
      <c r="AY42" s="870" t="s">
        <v>749</v>
      </c>
      <c r="AZ42" s="871" t="s">
        <v>453</v>
      </c>
      <c r="BA42" s="872" t="s">
        <v>454</v>
      </c>
      <c r="BB42" s="873" t="s">
        <v>455</v>
      </c>
      <c r="BC42" s="786"/>
      <c r="BD42" s="874"/>
    </row>
    <row r="43" s="697" customFormat="true" ht="14.25" hidden="false" customHeight="true" outlineLevel="0" collapsed="false">
      <c r="A43" s="832" t="s">
        <v>747</v>
      </c>
      <c r="B43" s="789" t="s">
        <v>750</v>
      </c>
      <c r="C43" s="790" t="n">
        <v>0.245</v>
      </c>
      <c r="D43" s="791" t="n">
        <v>0.224</v>
      </c>
      <c r="E43" s="791" t="n">
        <v>0.182</v>
      </c>
      <c r="F43" s="791" t="n">
        <v>0.145</v>
      </c>
      <c r="G43" s="792" t="n">
        <v>0.27</v>
      </c>
      <c r="H43" s="792" t="n">
        <v>0.287</v>
      </c>
      <c r="I43" s="792" t="n">
        <v>0.249</v>
      </c>
      <c r="J43" s="792" t="n">
        <v>0.266</v>
      </c>
      <c r="K43" s="792" t="n">
        <v>0.207</v>
      </c>
      <c r="L43" s="792" t="n">
        <v>0.17</v>
      </c>
      <c r="M43" s="875"/>
      <c r="N43" s="876" t="s">
        <v>440</v>
      </c>
      <c r="O43" s="786" t="s">
        <v>743</v>
      </c>
      <c r="P43" s="765"/>
      <c r="Q43" s="765"/>
      <c r="R43" s="765"/>
      <c r="S43" s="765"/>
      <c r="T43" s="768" t="s">
        <v>751</v>
      </c>
      <c r="V43" s="734" t="s">
        <v>442</v>
      </c>
      <c r="W43" s="768" t="s">
        <v>752</v>
      </c>
      <c r="Y43" s="769" t="s">
        <v>679</v>
      </c>
      <c r="Z43" s="770" t="n">
        <v>0.15</v>
      </c>
      <c r="AA43" s="771" t="s">
        <v>445</v>
      </c>
      <c r="AB43" s="772" t="s">
        <v>753</v>
      </c>
      <c r="AC43" s="773" t="str">
        <f aca="false">AA43&amp;AB43</f>
        <v>東京都日野市</v>
      </c>
      <c r="AD43" s="831" t="n">
        <v>11.05</v>
      </c>
      <c r="AE43" s="772" t="n">
        <v>10.83</v>
      </c>
      <c r="AF43" s="773" t="n">
        <v>10.68</v>
      </c>
      <c r="AG43" s="832" t="s">
        <v>754</v>
      </c>
      <c r="AH43" s="869" t="n">
        <v>0.7</v>
      </c>
      <c r="AO43" s="832" t="s">
        <v>754</v>
      </c>
      <c r="AP43" s="780" t="s">
        <v>485</v>
      </c>
      <c r="AQ43" s="747"/>
      <c r="AR43" s="768" t="s">
        <v>754</v>
      </c>
      <c r="AS43" s="749" t="s">
        <v>755</v>
      </c>
      <c r="AT43" s="861" t="s">
        <v>739</v>
      </c>
      <c r="AU43" s="783" t="s">
        <v>740</v>
      </c>
      <c r="AV43" s="784"/>
      <c r="AX43" s="768" t="s">
        <v>754</v>
      </c>
      <c r="AY43" s="870" t="s">
        <v>756</v>
      </c>
      <c r="AZ43" s="871" t="s">
        <v>453</v>
      </c>
      <c r="BA43" s="872" t="s">
        <v>454</v>
      </c>
      <c r="BB43" s="873" t="s">
        <v>455</v>
      </c>
      <c r="BC43" s="786"/>
      <c r="BD43" s="874"/>
    </row>
    <row r="44" s="697" customFormat="true" ht="14.25" hidden="false" customHeight="true" outlineLevel="0" collapsed="false">
      <c r="A44" s="832" t="s">
        <v>754</v>
      </c>
      <c r="B44" s="789" t="s">
        <v>757</v>
      </c>
      <c r="C44" s="790" t="n">
        <v>0.245</v>
      </c>
      <c r="D44" s="791" t="n">
        <v>0.224</v>
      </c>
      <c r="E44" s="791" t="n">
        <v>0.182</v>
      </c>
      <c r="F44" s="791" t="n">
        <v>0.145</v>
      </c>
      <c r="G44" s="792" t="n">
        <v>0.27</v>
      </c>
      <c r="H44" s="792" t="n">
        <v>0.287</v>
      </c>
      <c r="I44" s="792" t="n">
        <v>0.249</v>
      </c>
      <c r="J44" s="792" t="n">
        <v>0.266</v>
      </c>
      <c r="K44" s="792" t="n">
        <v>0.207</v>
      </c>
      <c r="L44" s="792" t="n">
        <v>0.17</v>
      </c>
      <c r="M44" s="875"/>
      <c r="N44" s="876" t="s">
        <v>440</v>
      </c>
      <c r="O44" s="786" t="s">
        <v>743</v>
      </c>
      <c r="P44" s="765"/>
      <c r="Q44" s="765"/>
      <c r="R44" s="765"/>
      <c r="S44" s="765"/>
      <c r="T44" s="768" t="s">
        <v>758</v>
      </c>
      <c r="V44" s="734" t="s">
        <v>442</v>
      </c>
      <c r="W44" s="768" t="s">
        <v>759</v>
      </c>
      <c r="Y44" s="769" t="s">
        <v>679</v>
      </c>
      <c r="Z44" s="770" t="n">
        <v>0.15</v>
      </c>
      <c r="AA44" s="771" t="s">
        <v>445</v>
      </c>
      <c r="AB44" s="772" t="s">
        <v>760</v>
      </c>
      <c r="AC44" s="773" t="str">
        <f aca="false">AA44&amp;AB44</f>
        <v>東京都東村山市</v>
      </c>
      <c r="AD44" s="831" t="n">
        <v>11.05</v>
      </c>
      <c r="AE44" s="772" t="n">
        <v>10.83</v>
      </c>
      <c r="AF44" s="773" t="n">
        <v>10.68</v>
      </c>
      <c r="AG44" s="832" t="s">
        <v>761</v>
      </c>
      <c r="AH44" s="770" t="n">
        <v>0.45</v>
      </c>
      <c r="AO44" s="832" t="s">
        <v>761</v>
      </c>
      <c r="AP44" s="780" t="s">
        <v>485</v>
      </c>
      <c r="AQ44" s="747"/>
      <c r="AR44" s="768" t="s">
        <v>761</v>
      </c>
      <c r="AS44" s="749" t="s">
        <v>762</v>
      </c>
      <c r="AT44" s="782" t="s">
        <v>462</v>
      </c>
      <c r="AU44" s="783" t="s">
        <v>463</v>
      </c>
      <c r="AV44" s="803" t="s">
        <v>763</v>
      </c>
      <c r="AX44" s="768" t="s">
        <v>761</v>
      </c>
      <c r="AY44" s="870" t="s">
        <v>764</v>
      </c>
      <c r="AZ44" s="863" t="s">
        <v>453</v>
      </c>
      <c r="BA44" s="864" t="s">
        <v>454</v>
      </c>
      <c r="BB44" s="865" t="s">
        <v>455</v>
      </c>
      <c r="BC44" s="866"/>
      <c r="BD44" s="867"/>
    </row>
    <row r="45" s="697" customFormat="true" ht="14.25" hidden="false" customHeight="true" outlineLevel="0" collapsed="false">
      <c r="A45" s="832" t="s">
        <v>761</v>
      </c>
      <c r="B45" s="789" t="s">
        <v>765</v>
      </c>
      <c r="C45" s="790" t="n">
        <v>0.092</v>
      </c>
      <c r="D45" s="791" t="n">
        <v>0.09</v>
      </c>
      <c r="E45" s="791" t="n">
        <v>0.08</v>
      </c>
      <c r="F45" s="791" t="n">
        <v>0.064</v>
      </c>
      <c r="G45" s="792" t="n">
        <v>0.111</v>
      </c>
      <c r="H45" s="792" t="n">
        <v>0.12</v>
      </c>
      <c r="I45" s="792" t="n">
        <v>0.109</v>
      </c>
      <c r="J45" s="792" t="n">
        <v>0.118</v>
      </c>
      <c r="K45" s="792" t="n">
        <v>0.099</v>
      </c>
      <c r="L45" s="792" t="n">
        <v>0.083</v>
      </c>
      <c r="M45" s="877"/>
      <c r="N45" s="841" t="s">
        <v>440</v>
      </c>
      <c r="O45" s="786" t="s">
        <v>743</v>
      </c>
      <c r="P45" s="765"/>
      <c r="Q45" s="765"/>
      <c r="R45" s="765"/>
      <c r="S45" s="765"/>
      <c r="T45" s="768" t="s">
        <v>766</v>
      </c>
      <c r="V45" s="734" t="s">
        <v>442</v>
      </c>
      <c r="W45" s="768" t="s">
        <v>767</v>
      </c>
      <c r="Y45" s="769" t="s">
        <v>679</v>
      </c>
      <c r="Z45" s="770" t="n">
        <v>0.15</v>
      </c>
      <c r="AA45" s="771" t="s">
        <v>445</v>
      </c>
      <c r="AB45" s="772" t="s">
        <v>768</v>
      </c>
      <c r="AC45" s="773" t="str">
        <f aca="false">AA45&amp;AB45</f>
        <v>東京都国分寺市</v>
      </c>
      <c r="AD45" s="831" t="n">
        <v>11.05</v>
      </c>
      <c r="AE45" s="772" t="n">
        <v>10.83</v>
      </c>
      <c r="AF45" s="773" t="n">
        <v>10.68</v>
      </c>
      <c r="AG45" s="832" t="s">
        <v>769</v>
      </c>
      <c r="AH45" s="770" t="n">
        <v>0.45</v>
      </c>
      <c r="AO45" s="832" t="s">
        <v>769</v>
      </c>
      <c r="AP45" s="780" t="s">
        <v>485</v>
      </c>
      <c r="AQ45" s="747"/>
      <c r="AR45" s="768" t="s">
        <v>769</v>
      </c>
      <c r="AS45" s="749" t="s">
        <v>770</v>
      </c>
      <c r="AT45" s="782" t="s">
        <v>462</v>
      </c>
      <c r="AU45" s="783" t="s">
        <v>463</v>
      </c>
      <c r="AV45" s="803" t="s">
        <v>763</v>
      </c>
      <c r="AX45" s="768" t="s">
        <v>769</v>
      </c>
      <c r="AY45" s="870" t="s">
        <v>771</v>
      </c>
      <c r="AZ45" s="871" t="s">
        <v>453</v>
      </c>
      <c r="BA45" s="872" t="s">
        <v>454</v>
      </c>
      <c r="BB45" s="873" t="s">
        <v>455</v>
      </c>
      <c r="BC45" s="786"/>
      <c r="BD45" s="874"/>
    </row>
    <row r="46" s="697" customFormat="true" ht="14.25" hidden="false" customHeight="true" outlineLevel="0" collapsed="false">
      <c r="A46" s="832" t="s">
        <v>769</v>
      </c>
      <c r="B46" s="789" t="s">
        <v>772</v>
      </c>
      <c r="C46" s="790" t="n">
        <v>0.092</v>
      </c>
      <c r="D46" s="791" t="n">
        <v>0.09</v>
      </c>
      <c r="E46" s="791" t="n">
        <v>0.08</v>
      </c>
      <c r="F46" s="791" t="n">
        <v>0.064</v>
      </c>
      <c r="G46" s="792" t="n">
        <v>0.111</v>
      </c>
      <c r="H46" s="792" t="n">
        <v>0.12</v>
      </c>
      <c r="I46" s="792" t="n">
        <v>0.109</v>
      </c>
      <c r="J46" s="792" t="n">
        <v>0.118</v>
      </c>
      <c r="K46" s="792" t="n">
        <v>0.099</v>
      </c>
      <c r="L46" s="792" t="n">
        <v>0.083</v>
      </c>
      <c r="M46" s="877"/>
      <c r="N46" s="841" t="s">
        <v>440</v>
      </c>
      <c r="O46" s="786" t="s">
        <v>743</v>
      </c>
      <c r="P46" s="765"/>
      <c r="Q46" s="765"/>
      <c r="R46" s="765"/>
      <c r="S46" s="765"/>
      <c r="T46" s="768" t="s">
        <v>773</v>
      </c>
      <c r="V46" s="734" t="s">
        <v>442</v>
      </c>
      <c r="W46" s="768" t="s">
        <v>774</v>
      </c>
      <c r="Y46" s="769" t="s">
        <v>679</v>
      </c>
      <c r="Z46" s="770" t="n">
        <v>0.15</v>
      </c>
      <c r="AA46" s="771" t="s">
        <v>445</v>
      </c>
      <c r="AB46" s="772" t="s">
        <v>775</v>
      </c>
      <c r="AC46" s="773" t="str">
        <f aca="false">AA46&amp;AB46</f>
        <v>東京都国立市</v>
      </c>
      <c r="AD46" s="831" t="n">
        <v>11.05</v>
      </c>
      <c r="AE46" s="772" t="n">
        <v>10.83</v>
      </c>
      <c r="AF46" s="773" t="n">
        <v>10.68</v>
      </c>
      <c r="AG46" s="832" t="s">
        <v>776</v>
      </c>
      <c r="AH46" s="770" t="n">
        <v>0.45</v>
      </c>
      <c r="AO46" s="832" t="s">
        <v>776</v>
      </c>
      <c r="AP46" s="878" t="s">
        <v>485</v>
      </c>
      <c r="AQ46" s="747"/>
      <c r="AR46" s="768" t="s">
        <v>776</v>
      </c>
      <c r="AS46" s="779" t="s">
        <v>777</v>
      </c>
      <c r="AT46" s="782" t="s">
        <v>462</v>
      </c>
      <c r="AU46" s="783" t="s">
        <v>463</v>
      </c>
      <c r="AV46" s="803" t="s">
        <v>763</v>
      </c>
      <c r="AX46" s="768" t="s">
        <v>776</v>
      </c>
      <c r="AY46" s="870" t="s">
        <v>778</v>
      </c>
      <c r="AZ46" s="871" t="s">
        <v>453</v>
      </c>
      <c r="BA46" s="872" t="s">
        <v>454</v>
      </c>
      <c r="BB46" s="873" t="s">
        <v>455</v>
      </c>
      <c r="BC46" s="786"/>
      <c r="BD46" s="874"/>
    </row>
    <row r="47" s="697" customFormat="true" ht="14.25" hidden="false" customHeight="true" outlineLevel="0" collapsed="false">
      <c r="A47" s="832" t="s">
        <v>776</v>
      </c>
      <c r="B47" s="789" t="s">
        <v>779</v>
      </c>
      <c r="C47" s="790" t="n">
        <v>0.092</v>
      </c>
      <c r="D47" s="791" t="n">
        <v>0.09</v>
      </c>
      <c r="E47" s="791" t="n">
        <v>0.08</v>
      </c>
      <c r="F47" s="791" t="n">
        <v>0.064</v>
      </c>
      <c r="G47" s="792" t="n">
        <v>0.111</v>
      </c>
      <c r="H47" s="792" t="n">
        <v>0.12</v>
      </c>
      <c r="I47" s="792" t="n">
        <v>0.109</v>
      </c>
      <c r="J47" s="792" t="n">
        <v>0.118</v>
      </c>
      <c r="K47" s="792" t="n">
        <v>0.099</v>
      </c>
      <c r="L47" s="792" t="n">
        <v>0.083</v>
      </c>
      <c r="M47" s="793"/>
      <c r="N47" s="794" t="s">
        <v>440</v>
      </c>
      <c r="O47" s="786" t="s">
        <v>743</v>
      </c>
      <c r="P47" s="765"/>
      <c r="Q47" s="765"/>
      <c r="R47" s="765"/>
      <c r="S47" s="765"/>
      <c r="T47" s="768" t="s">
        <v>780</v>
      </c>
      <c r="V47" s="734" t="s">
        <v>442</v>
      </c>
      <c r="W47" s="768" t="s">
        <v>781</v>
      </c>
      <c r="Y47" s="769" t="s">
        <v>679</v>
      </c>
      <c r="Z47" s="770" t="n">
        <v>0.15</v>
      </c>
      <c r="AA47" s="771" t="s">
        <v>445</v>
      </c>
      <c r="AB47" s="772" t="s">
        <v>782</v>
      </c>
      <c r="AC47" s="773" t="str">
        <f aca="false">AA47&amp;AB47</f>
        <v>東京都清瀬市</v>
      </c>
      <c r="AD47" s="831" t="n">
        <v>11.05</v>
      </c>
      <c r="AE47" s="772" t="n">
        <v>10.83</v>
      </c>
      <c r="AF47" s="773" t="n">
        <v>10.68</v>
      </c>
      <c r="AG47" s="832" t="s">
        <v>783</v>
      </c>
      <c r="AH47" s="770" t="n">
        <v>0.45</v>
      </c>
      <c r="AO47" s="832" t="s">
        <v>783</v>
      </c>
      <c r="AP47" s="780" t="s">
        <v>485</v>
      </c>
      <c r="AQ47" s="96"/>
      <c r="AR47" s="768" t="s">
        <v>783</v>
      </c>
      <c r="AS47" s="749" t="s">
        <v>784</v>
      </c>
      <c r="AT47" s="750" t="s">
        <v>462</v>
      </c>
      <c r="AU47" s="751" t="s">
        <v>463</v>
      </c>
      <c r="AV47" s="879" t="s">
        <v>763</v>
      </c>
      <c r="AX47" s="768" t="s">
        <v>783</v>
      </c>
      <c r="AY47" s="870" t="s">
        <v>785</v>
      </c>
      <c r="AZ47" s="871" t="s">
        <v>453</v>
      </c>
      <c r="BA47" s="872" t="s">
        <v>454</v>
      </c>
      <c r="BB47" s="873" t="s">
        <v>455</v>
      </c>
      <c r="BC47" s="786"/>
      <c r="BD47" s="874"/>
    </row>
    <row r="48" s="697" customFormat="true" ht="14.25" hidden="false" customHeight="true" outlineLevel="0" collapsed="false">
      <c r="A48" s="832" t="s">
        <v>783</v>
      </c>
      <c r="B48" s="789" t="s">
        <v>765</v>
      </c>
      <c r="C48" s="790" t="n">
        <v>0.092</v>
      </c>
      <c r="D48" s="791" t="n">
        <v>0.09</v>
      </c>
      <c r="E48" s="791" t="n">
        <v>0.08</v>
      </c>
      <c r="F48" s="791" t="n">
        <v>0.064</v>
      </c>
      <c r="G48" s="792" t="n">
        <v>0.117</v>
      </c>
      <c r="H48" s="792" t="n">
        <v>0.127</v>
      </c>
      <c r="I48" s="792" t="n">
        <v>0.115</v>
      </c>
      <c r="J48" s="792" t="n">
        <v>0.125</v>
      </c>
      <c r="K48" s="792" t="n">
        <v>0.105</v>
      </c>
      <c r="L48" s="792" t="n">
        <v>0.089</v>
      </c>
      <c r="M48" s="877"/>
      <c r="N48" s="841" t="s">
        <v>440</v>
      </c>
      <c r="O48" s="786" t="s">
        <v>743</v>
      </c>
      <c r="P48" s="765"/>
      <c r="Q48" s="765"/>
      <c r="R48" s="765"/>
      <c r="S48" s="765"/>
      <c r="T48" s="768" t="s">
        <v>786</v>
      </c>
      <c r="V48" s="734" t="s">
        <v>442</v>
      </c>
      <c r="W48" s="768" t="s">
        <v>787</v>
      </c>
      <c r="Y48" s="769" t="s">
        <v>679</v>
      </c>
      <c r="Z48" s="770" t="n">
        <v>0.15</v>
      </c>
      <c r="AA48" s="771" t="s">
        <v>445</v>
      </c>
      <c r="AB48" s="772" t="s">
        <v>788</v>
      </c>
      <c r="AC48" s="773" t="str">
        <f aca="false">AA48&amp;AB48</f>
        <v>東京都東久留米市</v>
      </c>
      <c r="AD48" s="831" t="n">
        <v>11.05</v>
      </c>
      <c r="AE48" s="772" t="n">
        <v>10.83</v>
      </c>
      <c r="AF48" s="773" t="n">
        <v>10.68</v>
      </c>
      <c r="AG48" s="832" t="s">
        <v>789</v>
      </c>
      <c r="AH48" s="770" t="n">
        <v>0.45</v>
      </c>
      <c r="AO48" s="832" t="s">
        <v>789</v>
      </c>
      <c r="AP48" s="780" t="s">
        <v>485</v>
      </c>
      <c r="AQ48" s="96"/>
      <c r="AR48" s="768" t="s">
        <v>789</v>
      </c>
      <c r="AS48" s="749" t="s">
        <v>790</v>
      </c>
      <c r="AT48" s="782" t="s">
        <v>462</v>
      </c>
      <c r="AU48" s="783" t="s">
        <v>463</v>
      </c>
      <c r="AV48" s="803" t="s">
        <v>763</v>
      </c>
      <c r="AX48" s="768" t="s">
        <v>789</v>
      </c>
      <c r="AY48" s="870" t="s">
        <v>791</v>
      </c>
      <c r="AZ48" s="871" t="s">
        <v>453</v>
      </c>
      <c r="BA48" s="872" t="s">
        <v>454</v>
      </c>
      <c r="BB48" s="873" t="s">
        <v>455</v>
      </c>
      <c r="BC48" s="786"/>
      <c r="BD48" s="874"/>
    </row>
    <row r="49" s="697" customFormat="true" ht="14.25" hidden="false" customHeight="true" outlineLevel="0" collapsed="false">
      <c r="A49" s="832" t="s">
        <v>789</v>
      </c>
      <c r="B49" s="789" t="s">
        <v>772</v>
      </c>
      <c r="C49" s="790" t="n">
        <v>0.092</v>
      </c>
      <c r="D49" s="791" t="n">
        <v>0.09</v>
      </c>
      <c r="E49" s="791" t="n">
        <v>0.08</v>
      </c>
      <c r="F49" s="791" t="n">
        <v>0.064</v>
      </c>
      <c r="G49" s="792" t="n">
        <v>0.117</v>
      </c>
      <c r="H49" s="792" t="n">
        <v>0.127</v>
      </c>
      <c r="I49" s="792" t="n">
        <v>0.115</v>
      </c>
      <c r="J49" s="792" t="n">
        <v>0.125</v>
      </c>
      <c r="K49" s="792" t="n">
        <v>0.105</v>
      </c>
      <c r="L49" s="792" t="n">
        <v>0.089</v>
      </c>
      <c r="M49" s="877"/>
      <c r="N49" s="841" t="s">
        <v>440</v>
      </c>
      <c r="O49" s="786" t="s">
        <v>743</v>
      </c>
      <c r="P49" s="765"/>
      <c r="Q49" s="765"/>
      <c r="R49" s="765"/>
      <c r="S49" s="765"/>
      <c r="T49" s="801" t="s">
        <v>792</v>
      </c>
      <c r="V49" s="734" t="s">
        <v>442</v>
      </c>
      <c r="W49" s="768" t="s">
        <v>793</v>
      </c>
      <c r="Y49" s="769" t="s">
        <v>679</v>
      </c>
      <c r="Z49" s="770" t="n">
        <v>0.15</v>
      </c>
      <c r="AA49" s="771" t="s">
        <v>445</v>
      </c>
      <c r="AB49" s="772" t="s">
        <v>794</v>
      </c>
      <c r="AC49" s="773" t="str">
        <f aca="false">AA49&amp;AB49</f>
        <v>東京都稲城市</v>
      </c>
      <c r="AD49" s="831" t="n">
        <v>11.05</v>
      </c>
      <c r="AE49" s="772" t="n">
        <v>10.83</v>
      </c>
      <c r="AF49" s="773" t="n">
        <v>10.68</v>
      </c>
      <c r="AG49" s="832" t="s">
        <v>795</v>
      </c>
      <c r="AH49" s="770" t="n">
        <v>0.45</v>
      </c>
      <c r="AO49" s="880" t="s">
        <v>795</v>
      </c>
      <c r="AP49" s="878" t="s">
        <v>485</v>
      </c>
      <c r="AQ49" s="96"/>
      <c r="AR49" s="801" t="s">
        <v>795</v>
      </c>
      <c r="AS49" s="881" t="s">
        <v>796</v>
      </c>
      <c r="AT49" s="882" t="s">
        <v>462</v>
      </c>
      <c r="AU49" s="883" t="s">
        <v>463</v>
      </c>
      <c r="AV49" s="884" t="s">
        <v>763</v>
      </c>
      <c r="AX49" s="768" t="s">
        <v>795</v>
      </c>
      <c r="AY49" s="870" t="s">
        <v>797</v>
      </c>
      <c r="AZ49" s="871" t="s">
        <v>453</v>
      </c>
      <c r="BA49" s="872" t="s">
        <v>454</v>
      </c>
      <c r="BB49" s="873" t="s">
        <v>455</v>
      </c>
      <c r="BC49" s="786"/>
      <c r="BD49" s="874"/>
    </row>
    <row r="50" s="697" customFormat="true" ht="14.25" hidden="false" customHeight="true" outlineLevel="0" collapsed="false">
      <c r="A50" s="832" t="s">
        <v>795</v>
      </c>
      <c r="B50" s="789" t="s">
        <v>779</v>
      </c>
      <c r="C50" s="790" t="n">
        <v>0.092</v>
      </c>
      <c r="D50" s="791" t="n">
        <v>0.09</v>
      </c>
      <c r="E50" s="791" t="n">
        <v>0.08</v>
      </c>
      <c r="F50" s="791" t="n">
        <v>0.064</v>
      </c>
      <c r="G50" s="792" t="n">
        <v>0.117</v>
      </c>
      <c r="H50" s="792" t="n">
        <v>0.127</v>
      </c>
      <c r="I50" s="792" t="n">
        <v>0.115</v>
      </c>
      <c r="J50" s="792" t="n">
        <v>0.125</v>
      </c>
      <c r="K50" s="792" t="n">
        <v>0.105</v>
      </c>
      <c r="L50" s="792" t="n">
        <v>0.089</v>
      </c>
      <c r="M50" s="793"/>
      <c r="N50" s="794" t="s">
        <v>440</v>
      </c>
      <c r="O50" s="786" t="s">
        <v>743</v>
      </c>
      <c r="P50" s="765"/>
      <c r="Q50" s="765"/>
      <c r="R50" s="765"/>
      <c r="S50" s="765"/>
      <c r="T50" s="96"/>
      <c r="V50" s="734" t="s">
        <v>442</v>
      </c>
      <c r="W50" s="768" t="s">
        <v>798</v>
      </c>
      <c r="Y50" s="769" t="s">
        <v>679</v>
      </c>
      <c r="Z50" s="770" t="n">
        <v>0.15</v>
      </c>
      <c r="AA50" s="771" t="s">
        <v>445</v>
      </c>
      <c r="AB50" s="772" t="s">
        <v>799</v>
      </c>
      <c r="AC50" s="773" t="str">
        <f aca="false">AA50&amp;AB50</f>
        <v>東京都西東京市</v>
      </c>
      <c r="AD50" s="831" t="n">
        <v>11.05</v>
      </c>
      <c r="AE50" s="772" t="n">
        <v>10.83</v>
      </c>
      <c r="AF50" s="773" t="n">
        <v>10.68</v>
      </c>
      <c r="AG50" s="833" t="s">
        <v>800</v>
      </c>
      <c r="AH50" s="834" t="n">
        <v>0.7</v>
      </c>
      <c r="AO50" s="96"/>
      <c r="AP50" s="96"/>
      <c r="AQ50" s="96"/>
      <c r="AR50" s="45"/>
      <c r="AS50" s="45"/>
      <c r="AT50" s="96"/>
      <c r="AU50" s="96"/>
      <c r="AV50" s="96"/>
      <c r="AX50" s="885" t="s">
        <v>800</v>
      </c>
      <c r="AY50" s="886" t="str">
        <f aca="false">AX50&amp;"R8"</f>
        <v>介護予防ケアマネジメントR8</v>
      </c>
      <c r="AZ50" s="887" t="s">
        <v>453</v>
      </c>
      <c r="BA50" s="888" t="s">
        <v>454</v>
      </c>
      <c r="BB50" s="888" t="s">
        <v>455</v>
      </c>
      <c r="BC50" s="801" t="s">
        <v>169</v>
      </c>
      <c r="BD50" s="889"/>
    </row>
    <row r="51" s="697" customFormat="true" ht="14.25" hidden="false" customHeight="true" outlineLevel="0" collapsed="false">
      <c r="A51" s="890" t="s">
        <v>800</v>
      </c>
      <c r="B51" s="891" t="s">
        <v>801</v>
      </c>
      <c r="C51" s="892" t="n">
        <v>0</v>
      </c>
      <c r="D51" s="887" t="n">
        <v>0</v>
      </c>
      <c r="E51" s="887" t="n">
        <v>0</v>
      </c>
      <c r="F51" s="887" t="n">
        <v>0</v>
      </c>
      <c r="G51" s="893"/>
      <c r="H51" s="893"/>
      <c r="I51" s="893"/>
      <c r="J51" s="893"/>
      <c r="K51" s="893"/>
      <c r="L51" s="893"/>
      <c r="M51" s="894" t="n">
        <v>0.021</v>
      </c>
      <c r="N51" s="895" t="s">
        <v>441</v>
      </c>
      <c r="O51" s="849" t="s">
        <v>743</v>
      </c>
      <c r="P51" s="765"/>
      <c r="Q51" s="765"/>
      <c r="R51" s="765"/>
      <c r="S51" s="765"/>
      <c r="T51" s="96"/>
      <c r="V51" s="734" t="s">
        <v>442</v>
      </c>
      <c r="W51" s="768" t="s">
        <v>802</v>
      </c>
      <c r="Y51" s="769" t="s">
        <v>679</v>
      </c>
      <c r="Z51" s="770" t="n">
        <v>0.15</v>
      </c>
      <c r="AA51" s="771" t="s">
        <v>553</v>
      </c>
      <c r="AB51" s="772" t="s">
        <v>803</v>
      </c>
      <c r="AC51" s="773" t="str">
        <f aca="false">AA51&amp;AB51</f>
        <v>神奈川県鎌倉市</v>
      </c>
      <c r="AD51" s="831" t="n">
        <v>11.05</v>
      </c>
      <c r="AE51" s="772" t="n">
        <v>10.83</v>
      </c>
      <c r="AF51" s="773" t="n">
        <v>10.68</v>
      </c>
      <c r="AG51" s="828" t="s">
        <v>804</v>
      </c>
      <c r="AH51" s="736" t="n">
        <v>0.7</v>
      </c>
      <c r="AO51" s="96"/>
      <c r="AP51" s="96"/>
      <c r="AQ51" s="96"/>
      <c r="AR51" s="896" t="s">
        <v>805</v>
      </c>
      <c r="AS51" s="896"/>
      <c r="AT51" s="896"/>
      <c r="AU51" s="896"/>
      <c r="AV51" s="96"/>
      <c r="AX51" s="734" t="s">
        <v>804</v>
      </c>
      <c r="AY51" s="897" t="str">
        <f aca="false">AX51&amp;"R8"</f>
        <v>訪問看護R8</v>
      </c>
      <c r="AZ51" s="898" t="s">
        <v>453</v>
      </c>
      <c r="BA51" s="899" t="s">
        <v>454</v>
      </c>
      <c r="BB51" s="899" t="s">
        <v>455</v>
      </c>
      <c r="BC51" s="766" t="s">
        <v>169</v>
      </c>
      <c r="BD51" s="900"/>
    </row>
    <row r="52" s="697" customFormat="true" ht="14.25" hidden="false" customHeight="true" outlineLevel="0" collapsed="false">
      <c r="A52" s="860" t="s">
        <v>804</v>
      </c>
      <c r="B52" s="753" t="n">
        <v>13</v>
      </c>
      <c r="C52" s="863" t="n">
        <v>0</v>
      </c>
      <c r="D52" s="864" t="n">
        <v>0</v>
      </c>
      <c r="E52" s="864" t="n">
        <v>0</v>
      </c>
      <c r="F52" s="864" t="n">
        <v>0</v>
      </c>
      <c r="G52" s="864"/>
      <c r="H52" s="864"/>
      <c r="I52" s="864"/>
      <c r="J52" s="864"/>
      <c r="K52" s="864"/>
      <c r="L52" s="864"/>
      <c r="M52" s="901" t="n">
        <v>0.018</v>
      </c>
      <c r="N52" s="764" t="s">
        <v>441</v>
      </c>
      <c r="O52" s="755" t="s">
        <v>354</v>
      </c>
      <c r="P52" s="765"/>
      <c r="Q52" s="765"/>
      <c r="R52" s="765"/>
      <c r="S52" s="765"/>
      <c r="T52" s="96"/>
      <c r="V52" s="734" t="s">
        <v>442</v>
      </c>
      <c r="W52" s="768" t="s">
        <v>806</v>
      </c>
      <c r="Y52" s="769" t="s">
        <v>679</v>
      </c>
      <c r="Z52" s="770" t="n">
        <v>0.15</v>
      </c>
      <c r="AA52" s="771" t="s">
        <v>553</v>
      </c>
      <c r="AB52" s="772" t="s">
        <v>807</v>
      </c>
      <c r="AC52" s="773" t="str">
        <f aca="false">AA52&amp;AB52</f>
        <v>神奈川県厚木市</v>
      </c>
      <c r="AD52" s="831" t="n">
        <v>11.05</v>
      </c>
      <c r="AE52" s="772" t="n">
        <v>10.83</v>
      </c>
      <c r="AF52" s="773" t="n">
        <v>10.68</v>
      </c>
      <c r="AG52" s="831" t="s">
        <v>808</v>
      </c>
      <c r="AH52" s="770" t="n">
        <v>0.7</v>
      </c>
      <c r="AO52" s="96"/>
      <c r="AP52" s="96"/>
      <c r="AQ52" s="96"/>
      <c r="AR52" s="902" t="s">
        <v>809</v>
      </c>
      <c r="AS52" s="902"/>
      <c r="AT52" s="902"/>
      <c r="AU52" s="902"/>
      <c r="AV52" s="96"/>
      <c r="AX52" s="768" t="s">
        <v>808</v>
      </c>
      <c r="AY52" s="903" t="str">
        <f aca="false">AX52&amp;"R8"</f>
        <v>介護予防訪問看護R8</v>
      </c>
      <c r="AZ52" s="872" t="s">
        <v>453</v>
      </c>
      <c r="BA52" s="873" t="s">
        <v>454</v>
      </c>
      <c r="BB52" s="899" t="s">
        <v>455</v>
      </c>
      <c r="BC52" s="768" t="s">
        <v>169</v>
      </c>
      <c r="BD52" s="904"/>
    </row>
    <row r="53" s="697" customFormat="true" ht="14.25" hidden="false" customHeight="true" outlineLevel="0" collapsed="false">
      <c r="A53" s="832" t="s">
        <v>808</v>
      </c>
      <c r="B53" s="785" t="n">
        <v>63</v>
      </c>
      <c r="C53" s="871" t="n">
        <v>0</v>
      </c>
      <c r="D53" s="872" t="n">
        <v>0</v>
      </c>
      <c r="E53" s="872" t="n">
        <v>0</v>
      </c>
      <c r="F53" s="872" t="n">
        <v>0</v>
      </c>
      <c r="G53" s="872"/>
      <c r="H53" s="872"/>
      <c r="I53" s="872"/>
      <c r="J53" s="872"/>
      <c r="K53" s="872"/>
      <c r="L53" s="872"/>
      <c r="M53" s="905" t="n">
        <v>0.018</v>
      </c>
      <c r="N53" s="794" t="s">
        <v>441</v>
      </c>
      <c r="O53" s="786" t="s">
        <v>490</v>
      </c>
      <c r="P53" s="765"/>
      <c r="Q53" s="765"/>
      <c r="R53" s="765"/>
      <c r="S53" s="765"/>
      <c r="T53" s="96"/>
      <c r="V53" s="734" t="s">
        <v>442</v>
      </c>
      <c r="W53" s="768" t="s">
        <v>810</v>
      </c>
      <c r="Y53" s="769" t="s">
        <v>679</v>
      </c>
      <c r="Z53" s="770" t="n">
        <v>0.15</v>
      </c>
      <c r="AA53" s="771" t="s">
        <v>618</v>
      </c>
      <c r="AB53" s="772" t="s">
        <v>811</v>
      </c>
      <c r="AC53" s="773" t="str">
        <f aca="false">AA53&amp;AB53</f>
        <v>愛知県名古屋市</v>
      </c>
      <c r="AD53" s="831" t="n">
        <v>11.05</v>
      </c>
      <c r="AE53" s="772" t="n">
        <v>10.83</v>
      </c>
      <c r="AF53" s="830" t="n">
        <v>10.68</v>
      </c>
      <c r="AG53" s="906" t="s">
        <v>812</v>
      </c>
      <c r="AH53" s="770" t="n">
        <v>0.55</v>
      </c>
      <c r="AO53" s="96"/>
      <c r="AP53" s="96"/>
      <c r="AR53" s="902"/>
      <c r="AS53" s="902"/>
      <c r="AT53" s="902"/>
      <c r="AU53" s="902"/>
      <c r="AV53" s="96"/>
      <c r="AX53" s="796" t="s">
        <v>812</v>
      </c>
      <c r="AY53" s="903" t="str">
        <f aca="false">AX53&amp;"R8"</f>
        <v>訪問リハビリテーションR8</v>
      </c>
      <c r="AZ53" s="872" t="s">
        <v>453</v>
      </c>
      <c r="BA53" s="873" t="s">
        <v>454</v>
      </c>
      <c r="BB53" s="899" t="s">
        <v>455</v>
      </c>
      <c r="BC53" s="768" t="s">
        <v>169</v>
      </c>
      <c r="BD53" s="904"/>
    </row>
    <row r="54" s="697" customFormat="true" ht="14.25" hidden="false" customHeight="true" outlineLevel="0" collapsed="false">
      <c r="A54" s="785" t="s">
        <v>812</v>
      </c>
      <c r="B54" s="785" t="n">
        <v>14</v>
      </c>
      <c r="C54" s="871" t="n">
        <v>0</v>
      </c>
      <c r="D54" s="872" t="n">
        <v>0</v>
      </c>
      <c r="E54" s="872" t="n">
        <v>0</v>
      </c>
      <c r="F54" s="872" t="n">
        <v>0</v>
      </c>
      <c r="G54" s="872"/>
      <c r="H54" s="872"/>
      <c r="I54" s="872"/>
      <c r="J54" s="872"/>
      <c r="K54" s="872"/>
      <c r="L54" s="872"/>
      <c r="M54" s="905" t="n">
        <v>0.015</v>
      </c>
      <c r="N54" s="794" t="s">
        <v>441</v>
      </c>
      <c r="O54" s="786" t="s">
        <v>354</v>
      </c>
      <c r="P54" s="765"/>
      <c r="Q54" s="765"/>
      <c r="R54" s="765"/>
      <c r="S54" s="765"/>
      <c r="T54" s="96"/>
      <c r="V54" s="734" t="s">
        <v>442</v>
      </c>
      <c r="W54" s="768" t="s">
        <v>813</v>
      </c>
      <c r="Y54" s="769" t="s">
        <v>679</v>
      </c>
      <c r="Z54" s="770" t="n">
        <v>0.15</v>
      </c>
      <c r="AA54" s="771" t="s">
        <v>618</v>
      </c>
      <c r="AB54" s="772" t="s">
        <v>814</v>
      </c>
      <c r="AC54" s="773" t="str">
        <f aca="false">AA54&amp;AB54</f>
        <v>愛知県刈谷市</v>
      </c>
      <c r="AD54" s="831" t="n">
        <v>11.05</v>
      </c>
      <c r="AE54" s="772" t="n">
        <v>10.83</v>
      </c>
      <c r="AF54" s="830" t="n">
        <v>10.68</v>
      </c>
      <c r="AG54" s="906" t="s">
        <v>815</v>
      </c>
      <c r="AH54" s="770" t="n">
        <v>0.55</v>
      </c>
      <c r="AO54" s="96"/>
      <c r="AP54" s="96"/>
      <c r="AX54" s="796" t="s">
        <v>815</v>
      </c>
      <c r="AY54" s="903" t="str">
        <f aca="false">AX54&amp;"R8"</f>
        <v>介護予防訪問リハビリテーションR8</v>
      </c>
      <c r="AZ54" s="872" t="s">
        <v>453</v>
      </c>
      <c r="BA54" s="873" t="s">
        <v>454</v>
      </c>
      <c r="BB54" s="899" t="s">
        <v>455</v>
      </c>
      <c r="BC54" s="768" t="s">
        <v>169</v>
      </c>
      <c r="BD54" s="904"/>
    </row>
    <row r="55" s="697" customFormat="true" ht="14.25" hidden="false" customHeight="true" outlineLevel="0" collapsed="false">
      <c r="A55" s="785" t="s">
        <v>815</v>
      </c>
      <c r="B55" s="785" t="n">
        <v>64</v>
      </c>
      <c r="C55" s="871" t="n">
        <v>0</v>
      </c>
      <c r="D55" s="872" t="n">
        <v>0</v>
      </c>
      <c r="E55" s="872" t="n">
        <v>0</v>
      </c>
      <c r="F55" s="872" t="n">
        <v>0</v>
      </c>
      <c r="G55" s="872"/>
      <c r="H55" s="872"/>
      <c r="I55" s="872"/>
      <c r="J55" s="872"/>
      <c r="K55" s="872"/>
      <c r="L55" s="872"/>
      <c r="M55" s="905" t="n">
        <v>0.015</v>
      </c>
      <c r="N55" s="794" t="s">
        <v>441</v>
      </c>
      <c r="O55" s="786" t="s">
        <v>490</v>
      </c>
      <c r="P55" s="765"/>
      <c r="Q55" s="765"/>
      <c r="R55" s="765"/>
      <c r="S55" s="765"/>
      <c r="V55" s="734" t="s">
        <v>442</v>
      </c>
      <c r="W55" s="768" t="s">
        <v>816</v>
      </c>
      <c r="X55" s="96"/>
      <c r="Y55" s="769" t="s">
        <v>679</v>
      </c>
      <c r="Z55" s="770" t="n">
        <v>0.15</v>
      </c>
      <c r="AA55" s="771" t="s">
        <v>618</v>
      </c>
      <c r="AB55" s="772" t="s">
        <v>817</v>
      </c>
      <c r="AC55" s="773" t="str">
        <f aca="false">AA55&amp;AB55</f>
        <v>愛知県豊田市</v>
      </c>
      <c r="AD55" s="831" t="n">
        <v>11.05</v>
      </c>
      <c r="AE55" s="772" t="n">
        <v>10.83</v>
      </c>
      <c r="AF55" s="830" t="n">
        <v>10.68</v>
      </c>
      <c r="AG55" s="906" t="s">
        <v>818</v>
      </c>
      <c r="AH55" s="770" t="n">
        <v>0.7</v>
      </c>
      <c r="AO55" s="96"/>
      <c r="AP55" s="96"/>
      <c r="AX55" s="796" t="s">
        <v>818</v>
      </c>
      <c r="AY55" s="903" t="str">
        <f aca="false">AX55&amp;"R8"</f>
        <v>居宅介護支援R8</v>
      </c>
      <c r="AZ55" s="872" t="s">
        <v>453</v>
      </c>
      <c r="BA55" s="873" t="s">
        <v>454</v>
      </c>
      <c r="BB55" s="899" t="s">
        <v>455</v>
      </c>
      <c r="BC55" s="768" t="s">
        <v>169</v>
      </c>
      <c r="BD55" s="904"/>
    </row>
    <row r="56" s="697" customFormat="true" ht="14.25" hidden="false" customHeight="true" outlineLevel="0" collapsed="false">
      <c r="A56" s="785" t="s">
        <v>818</v>
      </c>
      <c r="B56" s="785" t="n">
        <v>43</v>
      </c>
      <c r="C56" s="871" t="n">
        <v>0</v>
      </c>
      <c r="D56" s="872" t="n">
        <v>0</v>
      </c>
      <c r="E56" s="872" t="n">
        <v>0</v>
      </c>
      <c r="F56" s="872" t="n">
        <v>0</v>
      </c>
      <c r="G56" s="872"/>
      <c r="H56" s="872"/>
      <c r="I56" s="872"/>
      <c r="J56" s="872"/>
      <c r="K56" s="872"/>
      <c r="L56" s="872"/>
      <c r="M56" s="905" t="n">
        <v>0.021</v>
      </c>
      <c r="N56" s="794" t="s">
        <v>441</v>
      </c>
      <c r="O56" s="786" t="s">
        <v>354</v>
      </c>
      <c r="P56" s="765"/>
      <c r="Q56" s="765"/>
      <c r="R56" s="765"/>
      <c r="S56" s="765"/>
      <c r="V56" s="734" t="s">
        <v>442</v>
      </c>
      <c r="W56" s="768" t="s">
        <v>819</v>
      </c>
      <c r="X56" s="96"/>
      <c r="Y56" s="769" t="s">
        <v>679</v>
      </c>
      <c r="Z56" s="770" t="n">
        <v>0.15</v>
      </c>
      <c r="AA56" s="771" t="s">
        <v>647</v>
      </c>
      <c r="AB56" s="772" t="s">
        <v>820</v>
      </c>
      <c r="AC56" s="773" t="str">
        <f aca="false">AA56&amp;AB56</f>
        <v>大阪府守口市</v>
      </c>
      <c r="AD56" s="831" t="n">
        <v>11.05</v>
      </c>
      <c r="AE56" s="772" t="n">
        <v>10.83</v>
      </c>
      <c r="AF56" s="830" t="n">
        <v>10.68</v>
      </c>
      <c r="AG56" s="907" t="s">
        <v>821</v>
      </c>
      <c r="AH56" s="814" t="n">
        <v>0.7</v>
      </c>
      <c r="AX56" s="908" t="s">
        <v>821</v>
      </c>
      <c r="AY56" s="909" t="str">
        <f aca="false">AX56&amp;"R8"</f>
        <v>介護予防支援R8</v>
      </c>
      <c r="AZ56" s="893" t="s">
        <v>453</v>
      </c>
      <c r="BA56" s="910" t="s">
        <v>454</v>
      </c>
      <c r="BB56" s="888" t="s">
        <v>455</v>
      </c>
      <c r="BC56" s="801" t="s">
        <v>169</v>
      </c>
      <c r="BD56" s="889"/>
    </row>
    <row r="57" s="697" customFormat="true" ht="14.25" hidden="false" customHeight="true" outlineLevel="0" collapsed="false">
      <c r="A57" s="847" t="s">
        <v>821</v>
      </c>
      <c r="B57" s="911" t="n">
        <v>46</v>
      </c>
      <c r="C57" s="912" t="n">
        <v>0</v>
      </c>
      <c r="D57" s="893" t="n">
        <v>0</v>
      </c>
      <c r="E57" s="893" t="n">
        <v>0</v>
      </c>
      <c r="F57" s="893" t="n">
        <v>0</v>
      </c>
      <c r="G57" s="893"/>
      <c r="H57" s="893"/>
      <c r="I57" s="893"/>
      <c r="J57" s="893"/>
      <c r="K57" s="893"/>
      <c r="L57" s="893"/>
      <c r="M57" s="894" t="n">
        <v>0.021</v>
      </c>
      <c r="N57" s="850" t="s">
        <v>441</v>
      </c>
      <c r="O57" s="849" t="s">
        <v>490</v>
      </c>
      <c r="P57" s="765"/>
      <c r="Q57" s="765"/>
      <c r="R57" s="765"/>
      <c r="S57" s="765"/>
      <c r="V57" s="734" t="s">
        <v>442</v>
      </c>
      <c r="W57" s="768" t="s">
        <v>822</v>
      </c>
      <c r="X57" s="96"/>
      <c r="Y57" s="769" t="s">
        <v>679</v>
      </c>
      <c r="Z57" s="770" t="n">
        <v>0.15</v>
      </c>
      <c r="AA57" s="771" t="s">
        <v>647</v>
      </c>
      <c r="AB57" s="772" t="s">
        <v>823</v>
      </c>
      <c r="AC57" s="773" t="str">
        <f aca="false">AA57&amp;AB57</f>
        <v>大阪府大東市</v>
      </c>
      <c r="AD57" s="831" t="n">
        <v>11.05</v>
      </c>
      <c r="AE57" s="772" t="n">
        <v>10.83</v>
      </c>
      <c r="AF57" s="830" t="n">
        <v>10.68</v>
      </c>
      <c r="AG57" s="698"/>
      <c r="AH57" s="698"/>
      <c r="AZ57" s="96"/>
    </row>
    <row r="58" s="697" customFormat="true" ht="15" hidden="false" customHeight="false" outlineLevel="0" collapsed="false">
      <c r="J58" s="858"/>
      <c r="P58" s="765"/>
      <c r="Q58" s="765"/>
      <c r="R58" s="765"/>
      <c r="S58" s="765"/>
      <c r="V58" s="734" t="s">
        <v>442</v>
      </c>
      <c r="W58" s="768" t="s">
        <v>824</v>
      </c>
      <c r="X58" s="96"/>
      <c r="Y58" s="769" t="s">
        <v>679</v>
      </c>
      <c r="Z58" s="770" t="n">
        <v>0.15</v>
      </c>
      <c r="AA58" s="771" t="s">
        <v>647</v>
      </c>
      <c r="AB58" s="772" t="s">
        <v>825</v>
      </c>
      <c r="AC58" s="773" t="str">
        <f aca="false">AA58&amp;AB58</f>
        <v>大阪府門真市</v>
      </c>
      <c r="AD58" s="831" t="n">
        <v>11.05</v>
      </c>
      <c r="AE58" s="772" t="n">
        <v>10.83</v>
      </c>
      <c r="AF58" s="830" t="n">
        <v>10.68</v>
      </c>
    </row>
    <row r="59" s="697" customFormat="true" ht="15" hidden="false" customHeight="false" outlineLevel="0" collapsed="false">
      <c r="P59" s="765"/>
      <c r="Q59" s="765"/>
      <c r="R59" s="765"/>
      <c r="S59" s="765"/>
      <c r="V59" s="734" t="s">
        <v>442</v>
      </c>
      <c r="W59" s="768" t="s">
        <v>826</v>
      </c>
      <c r="X59" s="96"/>
      <c r="Y59" s="769" t="s">
        <v>679</v>
      </c>
      <c r="Z59" s="770" t="n">
        <v>0.15</v>
      </c>
      <c r="AA59" s="771" t="s">
        <v>655</v>
      </c>
      <c r="AB59" s="772" t="s">
        <v>827</v>
      </c>
      <c r="AC59" s="773" t="str">
        <f aca="false">AA59&amp;AB59</f>
        <v>兵庫県西宮市</v>
      </c>
      <c r="AD59" s="831" t="n">
        <v>11.05</v>
      </c>
      <c r="AE59" s="772" t="n">
        <v>10.83</v>
      </c>
      <c r="AF59" s="830" t="n">
        <v>10.68</v>
      </c>
    </row>
    <row r="60" s="697" customFormat="true" ht="15" hidden="false" customHeight="false" outlineLevel="0" collapsed="false">
      <c r="P60" s="765"/>
      <c r="Q60" s="765"/>
      <c r="R60" s="765"/>
      <c r="S60" s="765"/>
      <c r="V60" s="734" t="s">
        <v>442</v>
      </c>
      <c r="W60" s="768" t="s">
        <v>828</v>
      </c>
      <c r="X60" s="96"/>
      <c r="Y60" s="769" t="s">
        <v>679</v>
      </c>
      <c r="Z60" s="770" t="n">
        <v>0.15</v>
      </c>
      <c r="AA60" s="771" t="s">
        <v>655</v>
      </c>
      <c r="AB60" s="772" t="s">
        <v>829</v>
      </c>
      <c r="AC60" s="773" t="str">
        <f aca="false">AA60&amp;AB60</f>
        <v>兵庫県芦屋市</v>
      </c>
      <c r="AD60" s="831" t="n">
        <v>11.05</v>
      </c>
      <c r="AE60" s="772" t="n">
        <v>10.83</v>
      </c>
      <c r="AF60" s="830" t="n">
        <v>10.68</v>
      </c>
    </row>
    <row r="61" s="697" customFormat="true" ht="15" hidden="false" customHeight="false" outlineLevel="0" collapsed="false">
      <c r="E61" s="731"/>
      <c r="F61" s="731"/>
      <c r="G61" s="731"/>
      <c r="H61" s="731"/>
      <c r="I61" s="731"/>
      <c r="K61" s="731"/>
      <c r="L61" s="731"/>
      <c r="M61" s="731"/>
      <c r="V61" s="734" t="s">
        <v>442</v>
      </c>
      <c r="W61" s="768" t="s">
        <v>830</v>
      </c>
      <c r="X61" s="96"/>
      <c r="Y61" s="813" t="s">
        <v>679</v>
      </c>
      <c r="Z61" s="814" t="n">
        <v>0.15</v>
      </c>
      <c r="AA61" s="815" t="s">
        <v>655</v>
      </c>
      <c r="AB61" s="816" t="s">
        <v>831</v>
      </c>
      <c r="AC61" s="817" t="str">
        <f aca="false">AA61&amp;AB61</f>
        <v>兵庫県宝塚市</v>
      </c>
      <c r="AD61" s="838" t="n">
        <v>11.05</v>
      </c>
      <c r="AE61" s="816" t="n">
        <v>10.83</v>
      </c>
      <c r="AF61" s="839" t="n">
        <v>10.68</v>
      </c>
    </row>
    <row r="62" s="697" customFormat="true" ht="15" hidden="false" customHeight="false" outlineLevel="0" collapsed="false">
      <c r="E62" s="731"/>
      <c r="F62" s="731"/>
      <c r="G62" s="731"/>
      <c r="H62" s="731"/>
      <c r="I62" s="731"/>
      <c r="J62" s="731"/>
      <c r="K62" s="731"/>
      <c r="L62" s="731"/>
      <c r="M62" s="731"/>
      <c r="V62" s="734" t="s">
        <v>442</v>
      </c>
      <c r="W62" s="768" t="s">
        <v>832</v>
      </c>
      <c r="X62" s="96"/>
      <c r="Y62" s="735" t="s">
        <v>833</v>
      </c>
      <c r="Z62" s="736" t="n">
        <v>0.12</v>
      </c>
      <c r="AA62" s="913" t="s">
        <v>506</v>
      </c>
      <c r="AB62" s="738" t="s">
        <v>834</v>
      </c>
      <c r="AC62" s="829" t="str">
        <f aca="false">AA62&amp;AB62</f>
        <v>茨城県牛久市</v>
      </c>
      <c r="AD62" s="828" t="n">
        <v>10.84</v>
      </c>
      <c r="AE62" s="738" t="n">
        <v>10.66</v>
      </c>
      <c r="AF62" s="829" t="n">
        <v>10.54</v>
      </c>
      <c r="AZ62" s="96"/>
    </row>
    <row r="63" s="697" customFormat="true" ht="15" hidden="false" customHeight="false" outlineLevel="0" collapsed="false">
      <c r="E63" s="731"/>
      <c r="F63" s="731"/>
      <c r="G63" s="731"/>
      <c r="H63" s="731"/>
      <c r="I63" s="731"/>
      <c r="J63" s="731"/>
      <c r="K63" s="731"/>
      <c r="L63" s="731"/>
      <c r="M63" s="731"/>
      <c r="V63" s="734" t="s">
        <v>442</v>
      </c>
      <c r="W63" s="768" t="s">
        <v>835</v>
      </c>
      <c r="X63" s="96"/>
      <c r="Y63" s="769" t="s">
        <v>833</v>
      </c>
      <c r="Z63" s="770" t="n">
        <v>0.12</v>
      </c>
      <c r="AA63" s="914" t="s">
        <v>532</v>
      </c>
      <c r="AB63" s="772" t="s">
        <v>836</v>
      </c>
      <c r="AC63" s="830" t="str">
        <f aca="false">AA63&amp;AB63</f>
        <v>埼玉県朝霞市</v>
      </c>
      <c r="AD63" s="831" t="n">
        <v>10.84</v>
      </c>
      <c r="AE63" s="772" t="n">
        <v>10.66</v>
      </c>
      <c r="AF63" s="830" t="n">
        <v>10.54</v>
      </c>
      <c r="AZ63" s="96"/>
    </row>
    <row r="64" s="697" customFormat="true" ht="15" hidden="false" customHeight="false" outlineLevel="0" collapsed="false">
      <c r="E64" s="731"/>
      <c r="F64" s="731"/>
      <c r="G64" s="731"/>
      <c r="H64" s="731"/>
      <c r="I64" s="731"/>
      <c r="J64" s="731"/>
      <c r="K64" s="731"/>
      <c r="L64" s="731"/>
      <c r="M64" s="731"/>
      <c r="V64" s="734" t="s">
        <v>442</v>
      </c>
      <c r="W64" s="768" t="s">
        <v>837</v>
      </c>
      <c r="X64" s="96"/>
      <c r="Y64" s="769" t="s">
        <v>833</v>
      </c>
      <c r="Z64" s="770" t="n">
        <v>0.12</v>
      </c>
      <c r="AA64" s="914" t="s">
        <v>532</v>
      </c>
      <c r="AB64" s="772" t="s">
        <v>838</v>
      </c>
      <c r="AC64" s="830" t="str">
        <f aca="false">AA64&amp;AB64</f>
        <v>埼玉県志木市</v>
      </c>
      <c r="AD64" s="831" t="n">
        <v>10.84</v>
      </c>
      <c r="AE64" s="772" t="n">
        <v>10.66</v>
      </c>
      <c r="AF64" s="830" t="n">
        <v>10.54</v>
      </c>
      <c r="AZ64" s="96"/>
    </row>
    <row r="65" customFormat="false" ht="14.25" hidden="false" customHeight="false" outlineLevel="0" collapsed="false">
      <c r="V65" s="734" t="s">
        <v>442</v>
      </c>
      <c r="W65" s="768" t="s">
        <v>839</v>
      </c>
      <c r="X65" s="96"/>
      <c r="Y65" s="769" t="s">
        <v>833</v>
      </c>
      <c r="Z65" s="770" t="n">
        <v>0.12</v>
      </c>
      <c r="AA65" s="914" t="s">
        <v>532</v>
      </c>
      <c r="AB65" s="772" t="s">
        <v>840</v>
      </c>
      <c r="AC65" s="830" t="str">
        <f aca="false">AA65&amp;AB65</f>
        <v>埼玉県和光市</v>
      </c>
      <c r="AD65" s="831" t="n">
        <v>10.84</v>
      </c>
      <c r="AE65" s="772" t="n">
        <v>10.66</v>
      </c>
      <c r="AF65" s="830" t="n">
        <v>10.54</v>
      </c>
      <c r="AG65" s="697"/>
    </row>
    <row r="66" customFormat="false" ht="14.25" hidden="false" customHeight="false" outlineLevel="0" collapsed="false">
      <c r="V66" s="734" t="s">
        <v>442</v>
      </c>
      <c r="W66" s="768" t="s">
        <v>841</v>
      </c>
      <c r="X66" s="96"/>
      <c r="Y66" s="769" t="s">
        <v>833</v>
      </c>
      <c r="Z66" s="770" t="n">
        <v>0.12</v>
      </c>
      <c r="AA66" s="914" t="s">
        <v>539</v>
      </c>
      <c r="AB66" s="772" t="s">
        <v>842</v>
      </c>
      <c r="AC66" s="830" t="str">
        <f aca="false">AA66&amp;AB66</f>
        <v>千葉県船橋市</v>
      </c>
      <c r="AD66" s="831" t="n">
        <v>10.84</v>
      </c>
      <c r="AE66" s="772" t="n">
        <v>10.66</v>
      </c>
      <c r="AF66" s="830" t="n">
        <v>10.54</v>
      </c>
      <c r="AG66" s="697"/>
    </row>
    <row r="67" customFormat="false" ht="14.25" hidden="false" customHeight="false" outlineLevel="0" collapsed="false">
      <c r="V67" s="734" t="s">
        <v>442</v>
      </c>
      <c r="W67" s="768" t="s">
        <v>843</v>
      </c>
      <c r="X67" s="96"/>
      <c r="Y67" s="769" t="s">
        <v>833</v>
      </c>
      <c r="Z67" s="770" t="n">
        <v>0.12</v>
      </c>
      <c r="AA67" s="914" t="s">
        <v>539</v>
      </c>
      <c r="AB67" s="772" t="s">
        <v>844</v>
      </c>
      <c r="AC67" s="830" t="str">
        <f aca="false">AA67&amp;AB67</f>
        <v>千葉県成田市</v>
      </c>
      <c r="AD67" s="831" t="n">
        <v>10.84</v>
      </c>
      <c r="AE67" s="772" t="n">
        <v>10.66</v>
      </c>
      <c r="AF67" s="830" t="n">
        <v>10.54</v>
      </c>
      <c r="AG67" s="697"/>
    </row>
    <row r="68" customFormat="false" ht="14.25" hidden="false" customHeight="false" outlineLevel="0" collapsed="false">
      <c r="V68" s="734" t="s">
        <v>442</v>
      </c>
      <c r="W68" s="768" t="s">
        <v>845</v>
      </c>
      <c r="X68" s="96"/>
      <c r="Y68" s="769" t="s">
        <v>833</v>
      </c>
      <c r="Z68" s="770" t="n">
        <v>0.12</v>
      </c>
      <c r="AA68" s="914" t="s">
        <v>539</v>
      </c>
      <c r="AB68" s="772" t="s">
        <v>846</v>
      </c>
      <c r="AC68" s="830" t="str">
        <f aca="false">AA68&amp;AB68</f>
        <v>千葉県習志野市</v>
      </c>
      <c r="AD68" s="831" t="n">
        <v>10.84</v>
      </c>
      <c r="AE68" s="772" t="n">
        <v>10.66</v>
      </c>
      <c r="AF68" s="830" t="n">
        <v>10.54</v>
      </c>
      <c r="AG68" s="697"/>
    </row>
    <row r="69" customFormat="false" ht="14.25" hidden="false" customHeight="false" outlineLevel="0" collapsed="false">
      <c r="V69" s="734" t="s">
        <v>442</v>
      </c>
      <c r="W69" s="768" t="s">
        <v>847</v>
      </c>
      <c r="X69" s="96"/>
      <c r="Y69" s="769" t="s">
        <v>833</v>
      </c>
      <c r="Z69" s="770" t="n">
        <v>0.12</v>
      </c>
      <c r="AA69" s="914" t="s">
        <v>445</v>
      </c>
      <c r="AB69" s="772" t="s">
        <v>848</v>
      </c>
      <c r="AC69" s="830" t="str">
        <f aca="false">AA69&amp;AB69</f>
        <v>東京都立川市</v>
      </c>
      <c r="AD69" s="831" t="n">
        <v>10.84</v>
      </c>
      <c r="AE69" s="772" t="n">
        <v>10.66</v>
      </c>
      <c r="AF69" s="830" t="n">
        <v>10.54</v>
      </c>
      <c r="AG69" s="697"/>
    </row>
    <row r="70" customFormat="false" ht="14.25" hidden="false" customHeight="false" outlineLevel="0" collapsed="false">
      <c r="V70" s="734" t="s">
        <v>442</v>
      </c>
      <c r="W70" s="768" t="s">
        <v>849</v>
      </c>
      <c r="X70" s="96"/>
      <c r="Y70" s="769" t="s">
        <v>833</v>
      </c>
      <c r="Z70" s="770" t="n">
        <v>0.12</v>
      </c>
      <c r="AA70" s="914" t="s">
        <v>445</v>
      </c>
      <c r="AB70" s="772" t="s">
        <v>850</v>
      </c>
      <c r="AC70" s="830" t="str">
        <f aca="false">AA70&amp;AB70</f>
        <v>東京都昭島市</v>
      </c>
      <c r="AD70" s="831" t="n">
        <v>10.84</v>
      </c>
      <c r="AE70" s="772" t="n">
        <v>10.66</v>
      </c>
      <c r="AF70" s="830" t="n">
        <v>10.54</v>
      </c>
      <c r="AG70" s="697"/>
    </row>
    <row r="71" customFormat="false" ht="14.25" hidden="false" customHeight="false" outlineLevel="0" collapsed="false">
      <c r="V71" s="734" t="s">
        <v>442</v>
      </c>
      <c r="W71" s="768" t="s">
        <v>851</v>
      </c>
      <c r="X71" s="96"/>
      <c r="Y71" s="769" t="s">
        <v>833</v>
      </c>
      <c r="Z71" s="770" t="n">
        <v>0.12</v>
      </c>
      <c r="AA71" s="914" t="s">
        <v>445</v>
      </c>
      <c r="AB71" s="772" t="s">
        <v>852</v>
      </c>
      <c r="AC71" s="830" t="str">
        <f aca="false">AA71&amp;AB71</f>
        <v>東京都東大和市</v>
      </c>
      <c r="AD71" s="831" t="n">
        <v>10.84</v>
      </c>
      <c r="AE71" s="772" t="n">
        <v>10.66</v>
      </c>
      <c r="AF71" s="830" t="n">
        <v>10.54</v>
      </c>
      <c r="AG71" s="697"/>
    </row>
    <row r="72" customFormat="false" ht="14.25" hidden="false" customHeight="false" outlineLevel="0" collapsed="false">
      <c r="V72" s="734" t="s">
        <v>442</v>
      </c>
      <c r="W72" s="768" t="s">
        <v>853</v>
      </c>
      <c r="X72" s="96"/>
      <c r="Y72" s="769" t="s">
        <v>833</v>
      </c>
      <c r="Z72" s="770" t="n">
        <v>0.12</v>
      </c>
      <c r="AA72" s="914" t="s">
        <v>553</v>
      </c>
      <c r="AB72" s="772" t="s">
        <v>854</v>
      </c>
      <c r="AC72" s="830" t="str">
        <f aca="false">AA72&amp;AB72</f>
        <v>神奈川県相模原市</v>
      </c>
      <c r="AD72" s="831" t="n">
        <v>10.84</v>
      </c>
      <c r="AE72" s="772" t="n">
        <v>10.66</v>
      </c>
      <c r="AF72" s="830" t="n">
        <v>10.54</v>
      </c>
      <c r="AG72" s="697"/>
    </row>
    <row r="73" customFormat="false" ht="14.25" hidden="false" customHeight="false" outlineLevel="0" collapsed="false">
      <c r="V73" s="734" t="s">
        <v>442</v>
      </c>
      <c r="W73" s="768" t="s">
        <v>855</v>
      </c>
      <c r="X73" s="96"/>
      <c r="Y73" s="769" t="s">
        <v>833</v>
      </c>
      <c r="Z73" s="770" t="n">
        <v>0.12</v>
      </c>
      <c r="AA73" s="914" t="s">
        <v>553</v>
      </c>
      <c r="AB73" s="772" t="s">
        <v>856</v>
      </c>
      <c r="AC73" s="830" t="str">
        <f aca="false">AA73&amp;AB73</f>
        <v>神奈川県横須賀市</v>
      </c>
      <c r="AD73" s="831" t="n">
        <v>10.84</v>
      </c>
      <c r="AE73" s="772" t="n">
        <v>10.66</v>
      </c>
      <c r="AF73" s="830" t="n">
        <v>10.54</v>
      </c>
      <c r="AG73" s="697"/>
    </row>
    <row r="74" customFormat="false" ht="14.25" hidden="false" customHeight="false" outlineLevel="0" collapsed="false">
      <c r="V74" s="734" t="s">
        <v>442</v>
      </c>
      <c r="W74" s="768" t="s">
        <v>857</v>
      </c>
      <c r="X74" s="96"/>
      <c r="Y74" s="769" t="s">
        <v>833</v>
      </c>
      <c r="Z74" s="770" t="n">
        <v>0.12</v>
      </c>
      <c r="AA74" s="914" t="s">
        <v>553</v>
      </c>
      <c r="AB74" s="772" t="s">
        <v>858</v>
      </c>
      <c r="AC74" s="830" t="str">
        <f aca="false">AA74&amp;AB74</f>
        <v>神奈川県藤沢市</v>
      </c>
      <c r="AD74" s="831" t="n">
        <v>10.84</v>
      </c>
      <c r="AE74" s="772" t="n">
        <v>10.66</v>
      </c>
      <c r="AF74" s="830" t="n">
        <v>10.54</v>
      </c>
      <c r="AG74" s="697"/>
    </row>
    <row r="75" customFormat="false" ht="14.25" hidden="false" customHeight="false" outlineLevel="0" collapsed="false">
      <c r="V75" s="734" t="s">
        <v>442</v>
      </c>
      <c r="W75" s="768" t="s">
        <v>859</v>
      </c>
      <c r="X75" s="96"/>
      <c r="Y75" s="769" t="s">
        <v>833</v>
      </c>
      <c r="Z75" s="770" t="n">
        <v>0.12</v>
      </c>
      <c r="AA75" s="914" t="s">
        <v>553</v>
      </c>
      <c r="AB75" s="772" t="s">
        <v>860</v>
      </c>
      <c r="AC75" s="830" t="str">
        <f aca="false">AA75&amp;AB75</f>
        <v>神奈川県逗子市</v>
      </c>
      <c r="AD75" s="831" t="n">
        <v>10.84</v>
      </c>
      <c r="AE75" s="772" t="n">
        <v>10.66</v>
      </c>
      <c r="AF75" s="830" t="n">
        <v>10.54</v>
      </c>
      <c r="AG75" s="697"/>
    </row>
    <row r="76" customFormat="false" ht="14.25" hidden="false" customHeight="false" outlineLevel="0" collapsed="false">
      <c r="V76" s="734" t="s">
        <v>442</v>
      </c>
      <c r="W76" s="768" t="s">
        <v>861</v>
      </c>
      <c r="X76" s="96"/>
      <c r="Y76" s="769" t="s">
        <v>833</v>
      </c>
      <c r="Z76" s="770" t="n">
        <v>0.12</v>
      </c>
      <c r="AA76" s="914" t="s">
        <v>553</v>
      </c>
      <c r="AB76" s="772" t="s">
        <v>862</v>
      </c>
      <c r="AC76" s="830" t="str">
        <f aca="false">AA76&amp;AB76</f>
        <v>神奈川県三浦市</v>
      </c>
      <c r="AD76" s="831" t="n">
        <v>10.84</v>
      </c>
      <c r="AE76" s="772" t="n">
        <v>10.66</v>
      </c>
      <c r="AF76" s="830" t="n">
        <v>10.54</v>
      </c>
      <c r="AG76" s="697"/>
    </row>
    <row r="77" customFormat="false" ht="14.25" hidden="false" customHeight="false" outlineLevel="0" collapsed="false">
      <c r="V77" s="734" t="s">
        <v>442</v>
      </c>
      <c r="W77" s="768" t="s">
        <v>863</v>
      </c>
      <c r="X77" s="96"/>
      <c r="Y77" s="769" t="s">
        <v>833</v>
      </c>
      <c r="Z77" s="770" t="n">
        <v>0.12</v>
      </c>
      <c r="AA77" s="914" t="s">
        <v>553</v>
      </c>
      <c r="AB77" s="772" t="s">
        <v>864</v>
      </c>
      <c r="AC77" s="830" t="str">
        <f aca="false">AA77&amp;AB77</f>
        <v>神奈川県海老名市</v>
      </c>
      <c r="AD77" s="831" t="n">
        <v>10.84</v>
      </c>
      <c r="AE77" s="772" t="n">
        <v>10.66</v>
      </c>
      <c r="AF77" s="830" t="n">
        <v>10.54</v>
      </c>
      <c r="AG77" s="697"/>
    </row>
    <row r="78" customFormat="false" ht="14.25" hidden="false" customHeight="false" outlineLevel="0" collapsed="false">
      <c r="V78" s="734" t="s">
        <v>442</v>
      </c>
      <c r="W78" s="768" t="s">
        <v>865</v>
      </c>
      <c r="X78" s="96"/>
      <c r="Y78" s="769" t="s">
        <v>833</v>
      </c>
      <c r="Z78" s="770" t="n">
        <v>0.12</v>
      </c>
      <c r="AA78" s="914" t="s">
        <v>647</v>
      </c>
      <c r="AB78" s="772" t="s">
        <v>866</v>
      </c>
      <c r="AC78" s="830" t="str">
        <f aca="false">AA78&amp;AB78</f>
        <v>大阪府豊中市</v>
      </c>
      <c r="AD78" s="831" t="n">
        <v>10.84</v>
      </c>
      <c r="AE78" s="772" t="n">
        <v>10.66</v>
      </c>
      <c r="AF78" s="830" t="n">
        <v>10.54</v>
      </c>
      <c r="AG78" s="697"/>
    </row>
    <row r="79" customFormat="false" ht="14.25" hidden="false" customHeight="false" outlineLevel="0" collapsed="false">
      <c r="V79" s="734" t="s">
        <v>442</v>
      </c>
      <c r="W79" s="768" t="s">
        <v>867</v>
      </c>
      <c r="X79" s="96"/>
      <c r="Y79" s="769" t="s">
        <v>833</v>
      </c>
      <c r="Z79" s="770" t="n">
        <v>0.12</v>
      </c>
      <c r="AA79" s="914" t="s">
        <v>647</v>
      </c>
      <c r="AB79" s="772" t="s">
        <v>868</v>
      </c>
      <c r="AC79" s="830" t="str">
        <f aca="false">AA79&amp;AB79</f>
        <v>大阪府池田市</v>
      </c>
      <c r="AD79" s="831" t="n">
        <v>10.84</v>
      </c>
      <c r="AE79" s="772" t="n">
        <v>10.66</v>
      </c>
      <c r="AF79" s="830" t="n">
        <v>10.54</v>
      </c>
      <c r="AG79" s="697"/>
    </row>
    <row r="80" customFormat="false" ht="14.25" hidden="false" customHeight="false" outlineLevel="0" collapsed="false">
      <c r="V80" s="734" t="s">
        <v>442</v>
      </c>
      <c r="W80" s="768" t="s">
        <v>869</v>
      </c>
      <c r="X80" s="96"/>
      <c r="Y80" s="769" t="s">
        <v>833</v>
      </c>
      <c r="Z80" s="770" t="n">
        <v>0.12</v>
      </c>
      <c r="AA80" s="914" t="s">
        <v>647</v>
      </c>
      <c r="AB80" s="772" t="s">
        <v>870</v>
      </c>
      <c r="AC80" s="830" t="str">
        <f aca="false">AA80&amp;AB80</f>
        <v>大阪府吹田市</v>
      </c>
      <c r="AD80" s="831" t="n">
        <v>10.84</v>
      </c>
      <c r="AE80" s="772" t="n">
        <v>10.66</v>
      </c>
      <c r="AF80" s="830" t="n">
        <v>10.54</v>
      </c>
      <c r="AG80" s="697"/>
    </row>
    <row r="81" customFormat="false" ht="14.25" hidden="false" customHeight="false" outlineLevel="0" collapsed="false">
      <c r="V81" s="734" t="s">
        <v>442</v>
      </c>
      <c r="W81" s="768" t="s">
        <v>871</v>
      </c>
      <c r="X81" s="96"/>
      <c r="Y81" s="769" t="s">
        <v>833</v>
      </c>
      <c r="Z81" s="770" t="n">
        <v>0.12</v>
      </c>
      <c r="AA81" s="914" t="s">
        <v>647</v>
      </c>
      <c r="AB81" s="772" t="s">
        <v>872</v>
      </c>
      <c r="AC81" s="830" t="str">
        <f aca="false">AA81&amp;AB81</f>
        <v>大阪府高槻市</v>
      </c>
      <c r="AD81" s="831" t="n">
        <v>10.84</v>
      </c>
      <c r="AE81" s="772" t="n">
        <v>10.66</v>
      </c>
      <c r="AF81" s="830" t="n">
        <v>10.54</v>
      </c>
      <c r="AG81" s="697"/>
    </row>
    <row r="82" customFormat="false" ht="14.25" hidden="false" customHeight="false" outlineLevel="0" collapsed="false">
      <c r="V82" s="734" t="s">
        <v>442</v>
      </c>
      <c r="W82" s="768" t="s">
        <v>873</v>
      </c>
      <c r="X82" s="96"/>
      <c r="Y82" s="769" t="s">
        <v>833</v>
      </c>
      <c r="Z82" s="770" t="n">
        <v>0.12</v>
      </c>
      <c r="AA82" s="914" t="s">
        <v>647</v>
      </c>
      <c r="AB82" s="772" t="s">
        <v>874</v>
      </c>
      <c r="AC82" s="830" t="str">
        <f aca="false">AA82&amp;AB82</f>
        <v>大阪府寝屋川市</v>
      </c>
      <c r="AD82" s="831" t="n">
        <v>10.84</v>
      </c>
      <c r="AE82" s="772" t="n">
        <v>10.66</v>
      </c>
      <c r="AF82" s="830" t="n">
        <v>10.54</v>
      </c>
      <c r="AG82" s="697"/>
    </row>
    <row r="83" customFormat="false" ht="14.25" hidden="false" customHeight="false" outlineLevel="0" collapsed="false">
      <c r="V83" s="734" t="s">
        <v>442</v>
      </c>
      <c r="W83" s="768" t="s">
        <v>875</v>
      </c>
      <c r="X83" s="96"/>
      <c r="Y83" s="769" t="s">
        <v>833</v>
      </c>
      <c r="Z83" s="770" t="n">
        <v>0.12</v>
      </c>
      <c r="AA83" s="914" t="s">
        <v>647</v>
      </c>
      <c r="AB83" s="772" t="s">
        <v>876</v>
      </c>
      <c r="AC83" s="830" t="str">
        <f aca="false">AA83&amp;AB83</f>
        <v>大阪府箕面市</v>
      </c>
      <c r="AD83" s="831" t="n">
        <v>10.84</v>
      </c>
      <c r="AE83" s="772" t="n">
        <v>10.66</v>
      </c>
      <c r="AF83" s="830" t="n">
        <v>10.54</v>
      </c>
      <c r="AG83" s="697"/>
    </row>
    <row r="84" customFormat="false" ht="14.25" hidden="false" customHeight="false" outlineLevel="0" collapsed="false">
      <c r="V84" s="734" t="s">
        <v>442</v>
      </c>
      <c r="W84" s="768" t="s">
        <v>877</v>
      </c>
      <c r="X84" s="96"/>
      <c r="Y84" s="769" t="s">
        <v>833</v>
      </c>
      <c r="Z84" s="770" t="n">
        <v>0.12</v>
      </c>
      <c r="AA84" s="914" t="s">
        <v>647</v>
      </c>
      <c r="AB84" s="772" t="s">
        <v>878</v>
      </c>
      <c r="AC84" s="830" t="str">
        <f aca="false">AA84&amp;AB84</f>
        <v>大阪府四條畷市</v>
      </c>
      <c r="AD84" s="831" t="n">
        <v>10.84</v>
      </c>
      <c r="AE84" s="772" t="n">
        <v>10.66</v>
      </c>
      <c r="AF84" s="830" t="n">
        <v>10.54</v>
      </c>
      <c r="AG84" s="697"/>
    </row>
    <row r="85" customFormat="false" ht="14.25" hidden="false" customHeight="false" outlineLevel="0" collapsed="false">
      <c r="V85" s="734" t="s">
        <v>442</v>
      </c>
      <c r="W85" s="768" t="s">
        <v>879</v>
      </c>
      <c r="X85" s="96"/>
      <c r="Y85" s="813" t="s">
        <v>833</v>
      </c>
      <c r="Z85" s="814" t="n">
        <v>0.12</v>
      </c>
      <c r="AA85" s="915" t="s">
        <v>655</v>
      </c>
      <c r="AB85" s="816" t="s">
        <v>880</v>
      </c>
      <c r="AC85" s="839" t="str">
        <f aca="false">AA85&amp;AB85</f>
        <v>兵庫県神戸市</v>
      </c>
      <c r="AD85" s="838" t="n">
        <v>10.84</v>
      </c>
      <c r="AE85" s="816" t="n">
        <v>10.66</v>
      </c>
      <c r="AF85" s="839" t="n">
        <v>10.54</v>
      </c>
      <c r="AG85" s="697"/>
    </row>
    <row r="86" customFormat="false" ht="14.25" hidden="false" customHeight="false" outlineLevel="0" collapsed="false">
      <c r="V86" s="734" t="s">
        <v>442</v>
      </c>
      <c r="W86" s="768" t="s">
        <v>881</v>
      </c>
      <c r="X86" s="96"/>
      <c r="Y86" s="735" t="s">
        <v>882</v>
      </c>
      <c r="Z86" s="736" t="n">
        <v>0.1</v>
      </c>
      <c r="AA86" s="913" t="s">
        <v>506</v>
      </c>
      <c r="AB86" s="738" t="s">
        <v>883</v>
      </c>
      <c r="AC86" s="739" t="str">
        <f aca="false">AA86&amp;AB86</f>
        <v>茨城県水戸市</v>
      </c>
      <c r="AD86" s="916" t="n">
        <v>10.7</v>
      </c>
      <c r="AE86" s="826" t="n">
        <v>10.55</v>
      </c>
      <c r="AF86" s="827" t="n">
        <v>10.45</v>
      </c>
      <c r="AG86" s="697"/>
    </row>
    <row r="87" customFormat="false" ht="14.25" hidden="false" customHeight="false" outlineLevel="0" collapsed="false">
      <c r="V87" s="734" t="s">
        <v>442</v>
      </c>
      <c r="W87" s="768" t="s">
        <v>884</v>
      </c>
      <c r="X87" s="96"/>
      <c r="Y87" s="769" t="s">
        <v>882</v>
      </c>
      <c r="Z87" s="770" t="n">
        <v>0.1</v>
      </c>
      <c r="AA87" s="914" t="s">
        <v>506</v>
      </c>
      <c r="AB87" s="772" t="s">
        <v>885</v>
      </c>
      <c r="AC87" s="773" t="str">
        <f aca="false">AA87&amp;AB87</f>
        <v>茨城県日立市</v>
      </c>
      <c r="AD87" s="831" t="n">
        <v>10.7</v>
      </c>
      <c r="AE87" s="772" t="n">
        <v>10.55</v>
      </c>
      <c r="AF87" s="830" t="n">
        <v>10.45</v>
      </c>
      <c r="AG87" s="697"/>
    </row>
    <row r="88" customFormat="false" ht="14.25" hidden="false" customHeight="false" outlineLevel="0" collapsed="false">
      <c r="V88" s="734" t="s">
        <v>442</v>
      </c>
      <c r="W88" s="768" t="s">
        <v>886</v>
      </c>
      <c r="X88" s="96"/>
      <c r="Y88" s="769" t="s">
        <v>882</v>
      </c>
      <c r="Z88" s="770" t="n">
        <v>0.1</v>
      </c>
      <c r="AA88" s="914" t="s">
        <v>506</v>
      </c>
      <c r="AB88" s="772" t="s">
        <v>887</v>
      </c>
      <c r="AC88" s="773" t="str">
        <f aca="false">AA88&amp;AB88</f>
        <v>茨城県龍ケ崎市</v>
      </c>
      <c r="AD88" s="831" t="n">
        <v>10.7</v>
      </c>
      <c r="AE88" s="772" t="n">
        <v>10.55</v>
      </c>
      <c r="AF88" s="830" t="n">
        <v>10.45</v>
      </c>
      <c r="AG88" s="697"/>
    </row>
    <row r="89" customFormat="false" ht="14.25" hidden="false" customHeight="false" outlineLevel="0" collapsed="false">
      <c r="V89" s="734" t="s">
        <v>442</v>
      </c>
      <c r="W89" s="768" t="s">
        <v>888</v>
      </c>
      <c r="X89" s="96"/>
      <c r="Y89" s="769" t="s">
        <v>882</v>
      </c>
      <c r="Z89" s="770" t="n">
        <v>0.1</v>
      </c>
      <c r="AA89" s="914" t="s">
        <v>506</v>
      </c>
      <c r="AB89" s="772" t="s">
        <v>889</v>
      </c>
      <c r="AC89" s="773" t="str">
        <f aca="false">AA89&amp;AB89</f>
        <v>茨城県取手市</v>
      </c>
      <c r="AD89" s="831" t="n">
        <v>10.7</v>
      </c>
      <c r="AE89" s="772" t="n">
        <v>10.55</v>
      </c>
      <c r="AF89" s="830" t="n">
        <v>10.45</v>
      </c>
      <c r="AG89" s="697"/>
    </row>
    <row r="90" customFormat="false" ht="14.25" hidden="false" customHeight="false" outlineLevel="0" collapsed="false">
      <c r="V90" s="734" t="s">
        <v>442</v>
      </c>
      <c r="W90" s="768" t="s">
        <v>890</v>
      </c>
      <c r="X90" s="96"/>
      <c r="Y90" s="769" t="s">
        <v>882</v>
      </c>
      <c r="Z90" s="770" t="n">
        <v>0.1</v>
      </c>
      <c r="AA90" s="914" t="s">
        <v>506</v>
      </c>
      <c r="AB90" s="772" t="s">
        <v>891</v>
      </c>
      <c r="AC90" s="773" t="str">
        <f aca="false">AA90&amp;AB90</f>
        <v>茨城県つくば市</v>
      </c>
      <c r="AD90" s="831" t="n">
        <v>10.7</v>
      </c>
      <c r="AE90" s="772" t="n">
        <v>10.55</v>
      </c>
      <c r="AF90" s="830" t="n">
        <v>10.45</v>
      </c>
      <c r="AG90" s="697"/>
    </row>
    <row r="91" customFormat="false" ht="14.25" hidden="false" customHeight="false" outlineLevel="0" collapsed="false">
      <c r="V91" s="734" t="s">
        <v>442</v>
      </c>
      <c r="W91" s="768" t="s">
        <v>892</v>
      </c>
      <c r="X91" s="96"/>
      <c r="Y91" s="769" t="s">
        <v>882</v>
      </c>
      <c r="Z91" s="770" t="n">
        <v>0.1</v>
      </c>
      <c r="AA91" s="914" t="s">
        <v>506</v>
      </c>
      <c r="AB91" s="772" t="s">
        <v>893</v>
      </c>
      <c r="AC91" s="773" t="str">
        <f aca="false">AA91&amp;AB91</f>
        <v>茨城県守谷市</v>
      </c>
      <c r="AD91" s="831" t="n">
        <v>10.7</v>
      </c>
      <c r="AE91" s="772" t="n">
        <v>10.55</v>
      </c>
      <c r="AF91" s="830" t="n">
        <v>10.45</v>
      </c>
      <c r="AG91" s="697"/>
    </row>
    <row r="92" customFormat="false" ht="14.25" hidden="false" customHeight="false" outlineLevel="0" collapsed="false">
      <c r="V92" s="734" t="s">
        <v>442</v>
      </c>
      <c r="W92" s="768" t="s">
        <v>894</v>
      </c>
      <c r="X92" s="96"/>
      <c r="Y92" s="769" t="s">
        <v>882</v>
      </c>
      <c r="Z92" s="770" t="n">
        <v>0.1</v>
      </c>
      <c r="AA92" s="914" t="s">
        <v>532</v>
      </c>
      <c r="AB92" s="772" t="s">
        <v>895</v>
      </c>
      <c r="AC92" s="773" t="str">
        <f aca="false">AA92&amp;AB92</f>
        <v>埼玉県川口市</v>
      </c>
      <c r="AD92" s="831" t="n">
        <v>10.7</v>
      </c>
      <c r="AE92" s="772" t="n">
        <v>10.55</v>
      </c>
      <c r="AF92" s="830" t="n">
        <v>10.45</v>
      </c>
      <c r="AG92" s="697"/>
    </row>
    <row r="93" customFormat="false" ht="14.25" hidden="false" customHeight="false" outlineLevel="0" collapsed="false">
      <c r="V93" s="734" t="s">
        <v>442</v>
      </c>
      <c r="W93" s="768" t="s">
        <v>896</v>
      </c>
      <c r="X93" s="96"/>
      <c r="Y93" s="769" t="s">
        <v>882</v>
      </c>
      <c r="Z93" s="770" t="n">
        <v>0.1</v>
      </c>
      <c r="AA93" s="914" t="s">
        <v>532</v>
      </c>
      <c r="AB93" s="772" t="s">
        <v>897</v>
      </c>
      <c r="AC93" s="773" t="str">
        <f aca="false">AA93&amp;AB93</f>
        <v>埼玉県草加市</v>
      </c>
      <c r="AD93" s="831" t="n">
        <v>10.7</v>
      </c>
      <c r="AE93" s="772" t="n">
        <v>10.55</v>
      </c>
      <c r="AF93" s="830" t="n">
        <v>10.45</v>
      </c>
      <c r="AG93" s="697"/>
    </row>
    <row r="94" customFormat="false" ht="14.25" hidden="false" customHeight="false" outlineLevel="0" collapsed="false">
      <c r="V94" s="734" t="s">
        <v>442</v>
      </c>
      <c r="W94" s="768" t="s">
        <v>898</v>
      </c>
      <c r="X94" s="96"/>
      <c r="Y94" s="769" t="s">
        <v>882</v>
      </c>
      <c r="Z94" s="770" t="n">
        <v>0.1</v>
      </c>
      <c r="AA94" s="914" t="s">
        <v>532</v>
      </c>
      <c r="AB94" s="772" t="s">
        <v>899</v>
      </c>
      <c r="AC94" s="773" t="str">
        <f aca="false">AA94&amp;AB94</f>
        <v>埼玉県戸田市</v>
      </c>
      <c r="AD94" s="831" t="n">
        <v>10.7</v>
      </c>
      <c r="AE94" s="772" t="n">
        <v>10.55</v>
      </c>
      <c r="AF94" s="830" t="n">
        <v>10.45</v>
      </c>
      <c r="AG94" s="697"/>
    </row>
    <row r="95" customFormat="false" ht="14.25" hidden="false" customHeight="false" outlineLevel="0" collapsed="false">
      <c r="V95" s="734" t="s">
        <v>442</v>
      </c>
      <c r="W95" s="768" t="s">
        <v>900</v>
      </c>
      <c r="X95" s="96"/>
      <c r="Y95" s="769" t="s">
        <v>882</v>
      </c>
      <c r="Z95" s="770" t="n">
        <v>0.1</v>
      </c>
      <c r="AA95" s="914" t="s">
        <v>532</v>
      </c>
      <c r="AB95" s="772" t="s">
        <v>901</v>
      </c>
      <c r="AC95" s="773" t="str">
        <f aca="false">AA95&amp;AB95</f>
        <v>埼玉県新座市</v>
      </c>
      <c r="AD95" s="831" t="n">
        <v>10.7</v>
      </c>
      <c r="AE95" s="772" t="n">
        <v>10.55</v>
      </c>
      <c r="AF95" s="830" t="n">
        <v>10.45</v>
      </c>
      <c r="AG95" s="697"/>
    </row>
    <row r="96" customFormat="false" ht="14.25" hidden="false" customHeight="false" outlineLevel="0" collapsed="false">
      <c r="V96" s="734" t="s">
        <v>442</v>
      </c>
      <c r="W96" s="768" t="s">
        <v>902</v>
      </c>
      <c r="X96" s="96"/>
      <c r="Y96" s="769" t="s">
        <v>882</v>
      </c>
      <c r="Z96" s="770" t="n">
        <v>0.1</v>
      </c>
      <c r="AA96" s="914" t="s">
        <v>532</v>
      </c>
      <c r="AB96" s="772" t="s">
        <v>903</v>
      </c>
      <c r="AC96" s="773" t="str">
        <f aca="false">AA96&amp;AB96</f>
        <v>埼玉県八潮市</v>
      </c>
      <c r="AD96" s="831" t="n">
        <v>10.7</v>
      </c>
      <c r="AE96" s="772" t="n">
        <v>10.55</v>
      </c>
      <c r="AF96" s="830" t="n">
        <v>10.45</v>
      </c>
      <c r="AG96" s="697"/>
    </row>
    <row r="97" customFormat="false" ht="14.25" hidden="false" customHeight="false" outlineLevel="0" collapsed="false">
      <c r="V97" s="734" t="s">
        <v>442</v>
      </c>
      <c r="W97" s="768" t="s">
        <v>904</v>
      </c>
      <c r="X97" s="96"/>
      <c r="Y97" s="769" t="s">
        <v>882</v>
      </c>
      <c r="Z97" s="770" t="n">
        <v>0.1</v>
      </c>
      <c r="AA97" s="914" t="s">
        <v>532</v>
      </c>
      <c r="AB97" s="772" t="s">
        <v>905</v>
      </c>
      <c r="AC97" s="773" t="str">
        <f aca="false">AA97&amp;AB97</f>
        <v>埼玉県ふじみ野市</v>
      </c>
      <c r="AD97" s="831" t="n">
        <v>10.7</v>
      </c>
      <c r="AE97" s="772" t="n">
        <v>10.55</v>
      </c>
      <c r="AF97" s="830" t="n">
        <v>10.45</v>
      </c>
      <c r="AG97" s="697"/>
    </row>
    <row r="98" customFormat="false" ht="14.25" hidden="false" customHeight="false" outlineLevel="0" collapsed="false">
      <c r="V98" s="734" t="s">
        <v>442</v>
      </c>
      <c r="W98" s="768" t="s">
        <v>906</v>
      </c>
      <c r="X98" s="96"/>
      <c r="Y98" s="769" t="s">
        <v>882</v>
      </c>
      <c r="Z98" s="770" t="n">
        <v>0.1</v>
      </c>
      <c r="AA98" s="914" t="s">
        <v>539</v>
      </c>
      <c r="AB98" s="772" t="s">
        <v>907</v>
      </c>
      <c r="AC98" s="773" t="str">
        <f aca="false">AA98&amp;AB98</f>
        <v>千葉県市川市</v>
      </c>
      <c r="AD98" s="831" t="n">
        <v>10.7</v>
      </c>
      <c r="AE98" s="772" t="n">
        <v>10.55</v>
      </c>
      <c r="AF98" s="830" t="n">
        <v>10.45</v>
      </c>
      <c r="AG98" s="697"/>
    </row>
    <row r="99" customFormat="false" ht="14.25" hidden="false" customHeight="false" outlineLevel="0" collapsed="false">
      <c r="V99" s="734" t="s">
        <v>442</v>
      </c>
      <c r="W99" s="768" t="s">
        <v>908</v>
      </c>
      <c r="X99" s="96"/>
      <c r="Y99" s="769" t="s">
        <v>882</v>
      </c>
      <c r="Z99" s="770" t="n">
        <v>0.1</v>
      </c>
      <c r="AA99" s="914" t="s">
        <v>539</v>
      </c>
      <c r="AB99" s="772" t="s">
        <v>909</v>
      </c>
      <c r="AC99" s="773" t="str">
        <f aca="false">AA99&amp;AB99</f>
        <v>千葉県松戸市</v>
      </c>
      <c r="AD99" s="831" t="n">
        <v>10.7</v>
      </c>
      <c r="AE99" s="772" t="n">
        <v>10.55</v>
      </c>
      <c r="AF99" s="830" t="n">
        <v>10.45</v>
      </c>
      <c r="AG99" s="697"/>
    </row>
    <row r="100" customFormat="false" ht="14.25" hidden="false" customHeight="false" outlineLevel="0" collapsed="false">
      <c r="V100" s="734" t="s">
        <v>442</v>
      </c>
      <c r="W100" s="768" t="s">
        <v>910</v>
      </c>
      <c r="X100" s="96"/>
      <c r="Y100" s="769" t="s">
        <v>882</v>
      </c>
      <c r="Z100" s="770" t="n">
        <v>0.1</v>
      </c>
      <c r="AA100" s="914" t="s">
        <v>539</v>
      </c>
      <c r="AB100" s="772" t="s">
        <v>911</v>
      </c>
      <c r="AC100" s="773" t="str">
        <f aca="false">AA100&amp;AB100</f>
        <v>千葉県佐倉市</v>
      </c>
      <c r="AD100" s="831" t="n">
        <v>10.7</v>
      </c>
      <c r="AE100" s="772" t="n">
        <v>10.55</v>
      </c>
      <c r="AF100" s="830" t="n">
        <v>10.45</v>
      </c>
      <c r="AG100" s="697"/>
    </row>
    <row r="101" customFormat="false" ht="14.25" hidden="false" customHeight="false" outlineLevel="0" collapsed="false">
      <c r="V101" s="734" t="s">
        <v>442</v>
      </c>
      <c r="W101" s="768" t="s">
        <v>912</v>
      </c>
      <c r="X101" s="96"/>
      <c r="Y101" s="769" t="s">
        <v>882</v>
      </c>
      <c r="Z101" s="770" t="n">
        <v>0.1</v>
      </c>
      <c r="AA101" s="914" t="s">
        <v>539</v>
      </c>
      <c r="AB101" s="772" t="s">
        <v>913</v>
      </c>
      <c r="AC101" s="773" t="str">
        <f aca="false">AA101&amp;AB101</f>
        <v>千葉県市原市</v>
      </c>
      <c r="AD101" s="831" t="n">
        <v>10.7</v>
      </c>
      <c r="AE101" s="772" t="n">
        <v>10.55</v>
      </c>
      <c r="AF101" s="830" t="n">
        <v>10.45</v>
      </c>
      <c r="AG101" s="697"/>
    </row>
    <row r="102" customFormat="false" ht="14.25" hidden="false" customHeight="false" outlineLevel="0" collapsed="false">
      <c r="V102" s="734" t="s">
        <v>442</v>
      </c>
      <c r="W102" s="768" t="s">
        <v>914</v>
      </c>
      <c r="X102" s="96"/>
      <c r="Y102" s="769" t="s">
        <v>882</v>
      </c>
      <c r="Z102" s="770" t="n">
        <v>0.1</v>
      </c>
      <c r="AA102" s="914" t="s">
        <v>539</v>
      </c>
      <c r="AB102" s="772" t="s">
        <v>915</v>
      </c>
      <c r="AC102" s="773" t="str">
        <f aca="false">AA102&amp;AB102</f>
        <v>千葉県八千代市</v>
      </c>
      <c r="AD102" s="831" t="n">
        <v>10.7</v>
      </c>
      <c r="AE102" s="772" t="n">
        <v>10.55</v>
      </c>
      <c r="AF102" s="830" t="n">
        <v>10.45</v>
      </c>
      <c r="AG102" s="697"/>
    </row>
    <row r="103" customFormat="false" ht="14.25" hidden="false" customHeight="false" outlineLevel="0" collapsed="false">
      <c r="V103" s="734" t="s">
        <v>442</v>
      </c>
      <c r="W103" s="768" t="s">
        <v>916</v>
      </c>
      <c r="X103" s="96"/>
      <c r="Y103" s="769" t="s">
        <v>882</v>
      </c>
      <c r="Z103" s="770" t="n">
        <v>0.1</v>
      </c>
      <c r="AA103" s="914" t="s">
        <v>539</v>
      </c>
      <c r="AB103" s="772" t="s">
        <v>917</v>
      </c>
      <c r="AC103" s="773" t="str">
        <f aca="false">AA103&amp;AB103</f>
        <v>千葉県四街道市</v>
      </c>
      <c r="AD103" s="831" t="n">
        <v>10.7</v>
      </c>
      <c r="AE103" s="772" t="n">
        <v>10.55</v>
      </c>
      <c r="AF103" s="830" t="n">
        <v>10.45</v>
      </c>
      <c r="AG103" s="697"/>
    </row>
    <row r="104" customFormat="false" ht="14.25" hidden="false" customHeight="false" outlineLevel="0" collapsed="false">
      <c r="V104" s="734" t="s">
        <v>442</v>
      </c>
      <c r="W104" s="768" t="s">
        <v>918</v>
      </c>
      <c r="X104" s="96"/>
      <c r="Y104" s="769" t="s">
        <v>882</v>
      </c>
      <c r="Z104" s="770" t="n">
        <v>0.1</v>
      </c>
      <c r="AA104" s="914" t="s">
        <v>539</v>
      </c>
      <c r="AB104" s="772" t="s">
        <v>919</v>
      </c>
      <c r="AC104" s="773" t="str">
        <f aca="false">AA104&amp;AB104</f>
        <v>千葉県袖ケ浦市</v>
      </c>
      <c r="AD104" s="831" t="n">
        <v>10.7</v>
      </c>
      <c r="AE104" s="772" t="n">
        <v>10.55</v>
      </c>
      <c r="AF104" s="830" t="n">
        <v>10.45</v>
      </c>
      <c r="AG104" s="697"/>
    </row>
    <row r="105" customFormat="false" ht="14.25" hidden="false" customHeight="false" outlineLevel="0" collapsed="false">
      <c r="V105" s="734" t="s">
        <v>442</v>
      </c>
      <c r="W105" s="768" t="s">
        <v>920</v>
      </c>
      <c r="X105" s="96"/>
      <c r="Y105" s="769" t="s">
        <v>882</v>
      </c>
      <c r="Z105" s="770" t="n">
        <v>0.1</v>
      </c>
      <c r="AA105" s="914" t="s">
        <v>539</v>
      </c>
      <c r="AB105" s="772" t="s">
        <v>921</v>
      </c>
      <c r="AC105" s="773" t="str">
        <f aca="false">AA105&amp;AB105</f>
        <v>千葉県印西市</v>
      </c>
      <c r="AD105" s="831" t="n">
        <v>10.7</v>
      </c>
      <c r="AE105" s="772" t="n">
        <v>10.55</v>
      </c>
      <c r="AF105" s="830" t="n">
        <v>10.45</v>
      </c>
      <c r="AG105" s="697"/>
    </row>
    <row r="106" customFormat="false" ht="14.25" hidden="false" customHeight="false" outlineLevel="0" collapsed="false">
      <c r="V106" s="734" t="s">
        <v>442</v>
      </c>
      <c r="W106" s="768" t="s">
        <v>922</v>
      </c>
      <c r="X106" s="96"/>
      <c r="Y106" s="769" t="s">
        <v>882</v>
      </c>
      <c r="Z106" s="770" t="n">
        <v>0.1</v>
      </c>
      <c r="AA106" s="914" t="s">
        <v>539</v>
      </c>
      <c r="AB106" s="772" t="s">
        <v>923</v>
      </c>
      <c r="AC106" s="773" t="str">
        <f aca="false">AA106&amp;AB106</f>
        <v>千葉県栄町</v>
      </c>
      <c r="AD106" s="831" t="n">
        <v>10.7</v>
      </c>
      <c r="AE106" s="772" t="n">
        <v>10.55</v>
      </c>
      <c r="AF106" s="830" t="n">
        <v>10.45</v>
      </c>
      <c r="AG106" s="697"/>
    </row>
    <row r="107" customFormat="false" ht="14.25" hidden="false" customHeight="false" outlineLevel="0" collapsed="false">
      <c r="V107" s="734" t="s">
        <v>442</v>
      </c>
      <c r="W107" s="768" t="s">
        <v>924</v>
      </c>
      <c r="X107" s="96"/>
      <c r="Y107" s="769" t="s">
        <v>882</v>
      </c>
      <c r="Z107" s="770" t="n">
        <v>0.1</v>
      </c>
      <c r="AA107" s="914" t="s">
        <v>445</v>
      </c>
      <c r="AB107" s="772" t="s">
        <v>925</v>
      </c>
      <c r="AC107" s="773" t="str">
        <f aca="false">AA107&amp;AB107</f>
        <v>東京都福生市</v>
      </c>
      <c r="AD107" s="831" t="n">
        <v>10.7</v>
      </c>
      <c r="AE107" s="772" t="n">
        <v>10.55</v>
      </c>
      <c r="AF107" s="830" t="n">
        <v>10.45</v>
      </c>
      <c r="AG107" s="697"/>
    </row>
    <row r="108" customFormat="false" ht="14.25" hidden="false" customHeight="false" outlineLevel="0" collapsed="false">
      <c r="V108" s="734" t="s">
        <v>442</v>
      </c>
      <c r="W108" s="768" t="s">
        <v>926</v>
      </c>
      <c r="X108" s="96"/>
      <c r="Y108" s="769" t="s">
        <v>882</v>
      </c>
      <c r="Z108" s="770" t="n">
        <v>0.1</v>
      </c>
      <c r="AA108" s="914" t="s">
        <v>445</v>
      </c>
      <c r="AB108" s="772" t="s">
        <v>927</v>
      </c>
      <c r="AC108" s="773" t="str">
        <f aca="false">AA108&amp;AB108</f>
        <v>東京都あきる野市</v>
      </c>
      <c r="AD108" s="831" t="n">
        <v>10.7</v>
      </c>
      <c r="AE108" s="772" t="n">
        <v>10.55</v>
      </c>
      <c r="AF108" s="830" t="n">
        <v>10.45</v>
      </c>
      <c r="AG108" s="697"/>
    </row>
    <row r="109" customFormat="false" ht="14.25" hidden="false" customHeight="false" outlineLevel="0" collapsed="false">
      <c r="V109" s="734" t="s">
        <v>442</v>
      </c>
      <c r="W109" s="768" t="s">
        <v>928</v>
      </c>
      <c r="X109" s="96"/>
      <c r="Y109" s="769" t="s">
        <v>882</v>
      </c>
      <c r="Z109" s="770" t="n">
        <v>0.1</v>
      </c>
      <c r="AA109" s="914" t="s">
        <v>445</v>
      </c>
      <c r="AB109" s="772" t="s">
        <v>929</v>
      </c>
      <c r="AC109" s="773" t="str">
        <f aca="false">AA109&amp;AB109</f>
        <v>東京都日の出町</v>
      </c>
      <c r="AD109" s="831" t="n">
        <v>10.7</v>
      </c>
      <c r="AE109" s="772" t="n">
        <v>10.55</v>
      </c>
      <c r="AF109" s="830" t="n">
        <v>10.45</v>
      </c>
      <c r="AG109" s="697"/>
    </row>
    <row r="110" customFormat="false" ht="14.25" hidden="false" customHeight="false" outlineLevel="0" collapsed="false">
      <c r="V110" s="734" t="s">
        <v>442</v>
      </c>
      <c r="W110" s="768" t="s">
        <v>930</v>
      </c>
      <c r="X110" s="96"/>
      <c r="Y110" s="769" t="s">
        <v>882</v>
      </c>
      <c r="Z110" s="770" t="n">
        <v>0.1</v>
      </c>
      <c r="AA110" s="914" t="s">
        <v>553</v>
      </c>
      <c r="AB110" s="772" t="s">
        <v>931</v>
      </c>
      <c r="AC110" s="773" t="str">
        <f aca="false">AA110&amp;AB110</f>
        <v>神奈川県平塚市</v>
      </c>
      <c r="AD110" s="831" t="n">
        <v>10.7</v>
      </c>
      <c r="AE110" s="772" t="n">
        <v>10.55</v>
      </c>
      <c r="AF110" s="830" t="n">
        <v>10.45</v>
      </c>
      <c r="AG110" s="697"/>
    </row>
    <row r="111" customFormat="false" ht="14.25" hidden="false" customHeight="false" outlineLevel="0" collapsed="false">
      <c r="V111" s="734" t="s">
        <v>442</v>
      </c>
      <c r="W111" s="768" t="s">
        <v>932</v>
      </c>
      <c r="X111" s="96"/>
      <c r="Y111" s="769" t="s">
        <v>882</v>
      </c>
      <c r="Z111" s="770" t="n">
        <v>0.1</v>
      </c>
      <c r="AA111" s="914" t="s">
        <v>553</v>
      </c>
      <c r="AB111" s="772" t="s">
        <v>933</v>
      </c>
      <c r="AC111" s="773" t="str">
        <f aca="false">AA111&amp;AB111</f>
        <v>神奈川県小田原市</v>
      </c>
      <c r="AD111" s="831" t="n">
        <v>10.7</v>
      </c>
      <c r="AE111" s="772" t="n">
        <v>10.55</v>
      </c>
      <c r="AF111" s="830" t="n">
        <v>10.45</v>
      </c>
      <c r="AG111" s="697"/>
    </row>
    <row r="112" customFormat="false" ht="14.25" hidden="false" customHeight="false" outlineLevel="0" collapsed="false">
      <c r="V112" s="734" t="s">
        <v>442</v>
      </c>
      <c r="W112" s="768" t="s">
        <v>934</v>
      </c>
      <c r="X112" s="96"/>
      <c r="Y112" s="769" t="s">
        <v>882</v>
      </c>
      <c r="Z112" s="770" t="n">
        <v>0.1</v>
      </c>
      <c r="AA112" s="914" t="s">
        <v>553</v>
      </c>
      <c r="AB112" s="772" t="s">
        <v>935</v>
      </c>
      <c r="AC112" s="773" t="str">
        <f aca="false">AA112&amp;AB112</f>
        <v>神奈川県茅ヶ崎市</v>
      </c>
      <c r="AD112" s="831" t="n">
        <v>10.7</v>
      </c>
      <c r="AE112" s="772" t="n">
        <v>10.55</v>
      </c>
      <c r="AF112" s="830" t="n">
        <v>10.45</v>
      </c>
      <c r="AG112" s="697"/>
    </row>
    <row r="113" customFormat="false" ht="14.25" hidden="false" customHeight="false" outlineLevel="0" collapsed="false">
      <c r="V113" s="734" t="s">
        <v>442</v>
      </c>
      <c r="W113" s="768" t="s">
        <v>936</v>
      </c>
      <c r="X113" s="96"/>
      <c r="Y113" s="769" t="s">
        <v>882</v>
      </c>
      <c r="Z113" s="770" t="n">
        <v>0.1</v>
      </c>
      <c r="AA113" s="914" t="s">
        <v>553</v>
      </c>
      <c r="AB113" s="772" t="s">
        <v>937</v>
      </c>
      <c r="AC113" s="773" t="str">
        <f aca="false">AA113&amp;AB113</f>
        <v>神奈川県大和市</v>
      </c>
      <c r="AD113" s="831" t="n">
        <v>10.7</v>
      </c>
      <c r="AE113" s="772" t="n">
        <v>10.55</v>
      </c>
      <c r="AF113" s="830" t="n">
        <v>10.45</v>
      </c>
      <c r="AG113" s="697"/>
    </row>
    <row r="114" customFormat="false" ht="14.25" hidden="false" customHeight="false" outlineLevel="0" collapsed="false">
      <c r="V114" s="734" t="s">
        <v>442</v>
      </c>
      <c r="W114" s="768" t="s">
        <v>938</v>
      </c>
      <c r="X114" s="96"/>
      <c r="Y114" s="769" t="s">
        <v>882</v>
      </c>
      <c r="Z114" s="770" t="n">
        <v>0.1</v>
      </c>
      <c r="AA114" s="914" t="s">
        <v>553</v>
      </c>
      <c r="AB114" s="772" t="s">
        <v>939</v>
      </c>
      <c r="AC114" s="773" t="str">
        <f aca="false">AA114&amp;AB114</f>
        <v>神奈川県伊勢原市</v>
      </c>
      <c r="AD114" s="831" t="n">
        <v>10.7</v>
      </c>
      <c r="AE114" s="772" t="n">
        <v>10.55</v>
      </c>
      <c r="AF114" s="830" t="n">
        <v>10.45</v>
      </c>
      <c r="AG114" s="697"/>
    </row>
    <row r="115" customFormat="false" ht="14.25" hidden="false" customHeight="false" outlineLevel="0" collapsed="false">
      <c r="V115" s="734" t="s">
        <v>442</v>
      </c>
      <c r="W115" s="768" t="s">
        <v>940</v>
      </c>
      <c r="X115" s="96"/>
      <c r="Y115" s="769" t="s">
        <v>882</v>
      </c>
      <c r="Z115" s="770" t="n">
        <v>0.1</v>
      </c>
      <c r="AA115" s="914" t="s">
        <v>553</v>
      </c>
      <c r="AB115" s="772" t="s">
        <v>941</v>
      </c>
      <c r="AC115" s="773" t="str">
        <f aca="false">AA115&amp;AB115</f>
        <v>神奈川県座間市</v>
      </c>
      <c r="AD115" s="831" t="n">
        <v>10.7</v>
      </c>
      <c r="AE115" s="772" t="n">
        <v>10.55</v>
      </c>
      <c r="AF115" s="830" t="n">
        <v>10.45</v>
      </c>
      <c r="AG115" s="697"/>
    </row>
    <row r="116" customFormat="false" ht="14.25" hidden="false" customHeight="false" outlineLevel="0" collapsed="false">
      <c r="V116" s="734" t="s">
        <v>442</v>
      </c>
      <c r="W116" s="768" t="s">
        <v>942</v>
      </c>
      <c r="X116" s="96"/>
      <c r="Y116" s="769" t="s">
        <v>882</v>
      </c>
      <c r="Z116" s="770" t="n">
        <v>0.1</v>
      </c>
      <c r="AA116" s="914" t="s">
        <v>553</v>
      </c>
      <c r="AB116" s="772" t="s">
        <v>943</v>
      </c>
      <c r="AC116" s="773" t="str">
        <f aca="false">AA116&amp;AB116</f>
        <v>神奈川県綾瀬市</v>
      </c>
      <c r="AD116" s="831" t="n">
        <v>10.7</v>
      </c>
      <c r="AE116" s="772" t="n">
        <v>10.55</v>
      </c>
      <c r="AF116" s="830" t="n">
        <v>10.45</v>
      </c>
      <c r="AG116" s="697"/>
    </row>
    <row r="117" customFormat="false" ht="14.25" hidden="false" customHeight="false" outlineLevel="0" collapsed="false">
      <c r="V117" s="734" t="s">
        <v>442</v>
      </c>
      <c r="W117" s="768" t="s">
        <v>944</v>
      </c>
      <c r="X117" s="96"/>
      <c r="Y117" s="769" t="s">
        <v>882</v>
      </c>
      <c r="Z117" s="770" t="n">
        <v>0.1</v>
      </c>
      <c r="AA117" s="914" t="s">
        <v>553</v>
      </c>
      <c r="AB117" s="772" t="s">
        <v>945</v>
      </c>
      <c r="AC117" s="773" t="str">
        <f aca="false">AA117&amp;AB117</f>
        <v>神奈川県葉山町</v>
      </c>
      <c r="AD117" s="831" t="n">
        <v>10.7</v>
      </c>
      <c r="AE117" s="772" t="n">
        <v>10.55</v>
      </c>
      <c r="AF117" s="830" t="n">
        <v>10.45</v>
      </c>
      <c r="AG117" s="697"/>
    </row>
    <row r="118" customFormat="false" ht="14.25" hidden="false" customHeight="false" outlineLevel="0" collapsed="false">
      <c r="V118" s="734" t="s">
        <v>442</v>
      </c>
      <c r="W118" s="768" t="s">
        <v>946</v>
      </c>
      <c r="X118" s="96"/>
      <c r="Y118" s="769" t="s">
        <v>882</v>
      </c>
      <c r="Z118" s="770" t="n">
        <v>0.1</v>
      </c>
      <c r="AA118" s="914" t="s">
        <v>553</v>
      </c>
      <c r="AB118" s="772" t="s">
        <v>947</v>
      </c>
      <c r="AC118" s="773" t="str">
        <f aca="false">AA118&amp;AB118</f>
        <v>神奈川県寒川町</v>
      </c>
      <c r="AD118" s="831" t="n">
        <v>10.7</v>
      </c>
      <c r="AE118" s="772" t="n">
        <v>10.55</v>
      </c>
      <c r="AF118" s="830" t="n">
        <v>10.45</v>
      </c>
      <c r="AG118" s="697"/>
    </row>
    <row r="119" customFormat="false" ht="14.25" hidden="false" customHeight="false" outlineLevel="0" collapsed="false">
      <c r="V119" s="734" t="s">
        <v>442</v>
      </c>
      <c r="W119" s="768" t="s">
        <v>948</v>
      </c>
      <c r="X119" s="96"/>
      <c r="Y119" s="769" t="s">
        <v>882</v>
      </c>
      <c r="Z119" s="770" t="n">
        <v>0.1</v>
      </c>
      <c r="AA119" s="914" t="s">
        <v>553</v>
      </c>
      <c r="AB119" s="772" t="s">
        <v>949</v>
      </c>
      <c r="AC119" s="773" t="str">
        <f aca="false">AA119&amp;AB119</f>
        <v>神奈川県愛川町</v>
      </c>
      <c r="AD119" s="831" t="n">
        <v>10.7</v>
      </c>
      <c r="AE119" s="772" t="n">
        <v>10.55</v>
      </c>
      <c r="AF119" s="830" t="n">
        <v>10.45</v>
      </c>
      <c r="AG119" s="697"/>
    </row>
    <row r="120" customFormat="false" ht="14.25" hidden="false" customHeight="false" outlineLevel="0" collapsed="false">
      <c r="V120" s="734" t="s">
        <v>442</v>
      </c>
      <c r="W120" s="768" t="s">
        <v>950</v>
      </c>
      <c r="X120" s="96"/>
      <c r="Y120" s="769" t="s">
        <v>882</v>
      </c>
      <c r="Z120" s="770" t="n">
        <v>0.1</v>
      </c>
      <c r="AA120" s="914" t="s">
        <v>618</v>
      </c>
      <c r="AB120" s="772" t="s">
        <v>951</v>
      </c>
      <c r="AC120" s="773" t="str">
        <f aca="false">AA120&amp;AB120</f>
        <v>愛知県知立市</v>
      </c>
      <c r="AD120" s="831" t="n">
        <v>10.7</v>
      </c>
      <c r="AE120" s="772" t="n">
        <v>10.55</v>
      </c>
      <c r="AF120" s="830" t="n">
        <v>10.45</v>
      </c>
      <c r="AG120" s="697"/>
    </row>
    <row r="121" customFormat="false" ht="14.25" hidden="false" customHeight="false" outlineLevel="0" collapsed="false">
      <c r="V121" s="734" t="s">
        <v>442</v>
      </c>
      <c r="W121" s="768" t="s">
        <v>952</v>
      </c>
      <c r="X121" s="96"/>
      <c r="Y121" s="769" t="s">
        <v>882</v>
      </c>
      <c r="Z121" s="770" t="n">
        <v>0.1</v>
      </c>
      <c r="AA121" s="914" t="s">
        <v>618</v>
      </c>
      <c r="AB121" s="772" t="s">
        <v>953</v>
      </c>
      <c r="AC121" s="773" t="str">
        <f aca="false">AA121&amp;AB121</f>
        <v>愛知県豊明市</v>
      </c>
      <c r="AD121" s="831" t="n">
        <v>10.7</v>
      </c>
      <c r="AE121" s="772" t="n">
        <v>10.55</v>
      </c>
      <c r="AF121" s="830" t="n">
        <v>10.45</v>
      </c>
      <c r="AG121" s="697"/>
    </row>
    <row r="122" customFormat="false" ht="14.25" hidden="false" customHeight="false" outlineLevel="0" collapsed="false">
      <c r="V122" s="734" t="s">
        <v>442</v>
      </c>
      <c r="W122" s="768" t="s">
        <v>954</v>
      </c>
      <c r="X122" s="96"/>
      <c r="Y122" s="769" t="s">
        <v>882</v>
      </c>
      <c r="Z122" s="770" t="n">
        <v>0.1</v>
      </c>
      <c r="AA122" s="914" t="s">
        <v>618</v>
      </c>
      <c r="AB122" s="772" t="s">
        <v>955</v>
      </c>
      <c r="AC122" s="773" t="str">
        <f aca="false">AA122&amp;AB122</f>
        <v>愛知県みよし市</v>
      </c>
      <c r="AD122" s="831" t="n">
        <v>10.7</v>
      </c>
      <c r="AE122" s="772" t="n">
        <v>10.55</v>
      </c>
      <c r="AF122" s="830" t="n">
        <v>10.45</v>
      </c>
      <c r="AG122" s="697"/>
    </row>
    <row r="123" customFormat="false" ht="14.25" hidden="false" customHeight="false" outlineLevel="0" collapsed="false">
      <c r="V123" s="734" t="s">
        <v>442</v>
      </c>
      <c r="W123" s="768" t="s">
        <v>956</v>
      </c>
      <c r="X123" s="96"/>
      <c r="Y123" s="769" t="s">
        <v>882</v>
      </c>
      <c r="Z123" s="770" t="n">
        <v>0.1</v>
      </c>
      <c r="AA123" s="914" t="s">
        <v>633</v>
      </c>
      <c r="AB123" s="772" t="s">
        <v>957</v>
      </c>
      <c r="AC123" s="773" t="str">
        <f aca="false">AA123&amp;AB123</f>
        <v>滋賀県大津市</v>
      </c>
      <c r="AD123" s="831" t="n">
        <v>10.7</v>
      </c>
      <c r="AE123" s="772" t="n">
        <v>10.55</v>
      </c>
      <c r="AF123" s="830" t="n">
        <v>10.45</v>
      </c>
      <c r="AG123" s="697"/>
    </row>
    <row r="124" customFormat="false" ht="14.25" hidden="false" customHeight="false" outlineLevel="0" collapsed="false">
      <c r="V124" s="734" t="s">
        <v>442</v>
      </c>
      <c r="W124" s="768" t="s">
        <v>958</v>
      </c>
      <c r="X124" s="96"/>
      <c r="Y124" s="769" t="s">
        <v>882</v>
      </c>
      <c r="Z124" s="770" t="n">
        <v>0.1</v>
      </c>
      <c r="AA124" s="914" t="s">
        <v>633</v>
      </c>
      <c r="AB124" s="772" t="s">
        <v>959</v>
      </c>
      <c r="AC124" s="773" t="str">
        <f aca="false">AA124&amp;AB124</f>
        <v>滋賀県草津市</v>
      </c>
      <c r="AD124" s="831" t="n">
        <v>10.7</v>
      </c>
      <c r="AE124" s="772" t="n">
        <v>10.55</v>
      </c>
      <c r="AF124" s="830" t="n">
        <v>10.45</v>
      </c>
      <c r="AG124" s="697"/>
    </row>
    <row r="125" customFormat="false" ht="14.25" hidden="false" customHeight="false" outlineLevel="0" collapsed="false">
      <c r="V125" s="734" t="s">
        <v>442</v>
      </c>
      <c r="W125" s="768" t="s">
        <v>960</v>
      </c>
      <c r="X125" s="96"/>
      <c r="Y125" s="769" t="s">
        <v>882</v>
      </c>
      <c r="Z125" s="770" t="n">
        <v>0.1</v>
      </c>
      <c r="AA125" s="914" t="s">
        <v>633</v>
      </c>
      <c r="AB125" s="772" t="s">
        <v>961</v>
      </c>
      <c r="AC125" s="773" t="str">
        <f aca="false">AA125&amp;AB125</f>
        <v>滋賀県栗東市</v>
      </c>
      <c r="AD125" s="831" t="n">
        <v>10.7</v>
      </c>
      <c r="AE125" s="772" t="n">
        <v>10.55</v>
      </c>
      <c r="AF125" s="830" t="n">
        <v>10.45</v>
      </c>
      <c r="AG125" s="697"/>
    </row>
    <row r="126" customFormat="false" ht="14.25" hidden="false" customHeight="false" outlineLevel="0" collapsed="false">
      <c r="V126" s="734" t="s">
        <v>442</v>
      </c>
      <c r="W126" s="768" t="s">
        <v>962</v>
      </c>
      <c r="X126" s="96"/>
      <c r="Y126" s="769" t="s">
        <v>882</v>
      </c>
      <c r="Z126" s="770" t="n">
        <v>0.1</v>
      </c>
      <c r="AA126" s="914" t="s">
        <v>640</v>
      </c>
      <c r="AB126" s="772" t="s">
        <v>963</v>
      </c>
      <c r="AC126" s="773" t="str">
        <f aca="false">AA126&amp;AB126</f>
        <v>京都府京都市</v>
      </c>
      <c r="AD126" s="831" t="n">
        <v>10.7</v>
      </c>
      <c r="AE126" s="772" t="n">
        <v>10.55</v>
      </c>
      <c r="AF126" s="830" t="n">
        <v>10.45</v>
      </c>
      <c r="AG126" s="697"/>
    </row>
    <row r="127" customFormat="false" ht="14.25" hidden="false" customHeight="false" outlineLevel="0" collapsed="false">
      <c r="V127" s="734" t="s">
        <v>442</v>
      </c>
      <c r="W127" s="768" t="s">
        <v>964</v>
      </c>
      <c r="X127" s="96"/>
      <c r="Y127" s="769" t="s">
        <v>882</v>
      </c>
      <c r="Z127" s="770" t="n">
        <v>0.1</v>
      </c>
      <c r="AA127" s="914" t="s">
        <v>640</v>
      </c>
      <c r="AB127" s="772" t="s">
        <v>965</v>
      </c>
      <c r="AC127" s="773" t="str">
        <f aca="false">AA127&amp;AB127</f>
        <v>京都府長岡京市</v>
      </c>
      <c r="AD127" s="831" t="n">
        <v>10.7</v>
      </c>
      <c r="AE127" s="772" t="n">
        <v>10.55</v>
      </c>
      <c r="AF127" s="830" t="n">
        <v>10.45</v>
      </c>
      <c r="AG127" s="697"/>
    </row>
    <row r="128" customFormat="false" ht="14.25" hidden="false" customHeight="false" outlineLevel="0" collapsed="false">
      <c r="V128" s="734" t="s">
        <v>442</v>
      </c>
      <c r="W128" s="768" t="s">
        <v>966</v>
      </c>
      <c r="X128" s="96"/>
      <c r="Y128" s="769" t="s">
        <v>882</v>
      </c>
      <c r="Z128" s="770" t="n">
        <v>0.1</v>
      </c>
      <c r="AA128" s="914" t="s">
        <v>647</v>
      </c>
      <c r="AB128" s="772" t="s">
        <v>967</v>
      </c>
      <c r="AC128" s="773" t="str">
        <f aca="false">AA128&amp;AB128</f>
        <v>大阪府堺市</v>
      </c>
      <c r="AD128" s="831" t="n">
        <v>10.7</v>
      </c>
      <c r="AE128" s="772" t="n">
        <v>10.55</v>
      </c>
      <c r="AF128" s="830" t="n">
        <v>10.45</v>
      </c>
      <c r="AG128" s="697"/>
    </row>
    <row r="129" customFormat="false" ht="14.25" hidden="false" customHeight="false" outlineLevel="0" collapsed="false">
      <c r="V129" s="734" t="s">
        <v>442</v>
      </c>
      <c r="W129" s="768" t="s">
        <v>968</v>
      </c>
      <c r="X129" s="96"/>
      <c r="Y129" s="769" t="s">
        <v>882</v>
      </c>
      <c r="Z129" s="770" t="n">
        <v>0.1</v>
      </c>
      <c r="AA129" s="914" t="s">
        <v>647</v>
      </c>
      <c r="AB129" s="772" t="s">
        <v>969</v>
      </c>
      <c r="AC129" s="773" t="str">
        <f aca="false">AA129&amp;AB129</f>
        <v>大阪府枚方市</v>
      </c>
      <c r="AD129" s="831" t="n">
        <v>10.7</v>
      </c>
      <c r="AE129" s="772" t="n">
        <v>10.55</v>
      </c>
      <c r="AF129" s="830" t="n">
        <v>10.45</v>
      </c>
      <c r="AG129" s="697"/>
    </row>
    <row r="130" customFormat="false" ht="14.25" hidden="false" customHeight="false" outlineLevel="0" collapsed="false">
      <c r="V130" s="734" t="s">
        <v>442</v>
      </c>
      <c r="W130" s="768" t="s">
        <v>970</v>
      </c>
      <c r="X130" s="96"/>
      <c r="Y130" s="769" t="s">
        <v>882</v>
      </c>
      <c r="Z130" s="770" t="n">
        <v>0.1</v>
      </c>
      <c r="AA130" s="914" t="s">
        <v>647</v>
      </c>
      <c r="AB130" s="772" t="s">
        <v>971</v>
      </c>
      <c r="AC130" s="773" t="str">
        <f aca="false">AA130&amp;AB130</f>
        <v>大阪府茨木市</v>
      </c>
      <c r="AD130" s="831" t="n">
        <v>10.7</v>
      </c>
      <c r="AE130" s="772" t="n">
        <v>10.55</v>
      </c>
      <c r="AF130" s="830" t="n">
        <v>10.45</v>
      </c>
      <c r="AG130" s="697"/>
    </row>
    <row r="131" customFormat="false" ht="14.25" hidden="false" customHeight="false" outlineLevel="0" collapsed="false">
      <c r="V131" s="734" t="s">
        <v>442</v>
      </c>
      <c r="W131" s="768" t="s">
        <v>972</v>
      </c>
      <c r="X131" s="96"/>
      <c r="Y131" s="769" t="s">
        <v>882</v>
      </c>
      <c r="Z131" s="770" t="n">
        <v>0.1</v>
      </c>
      <c r="AA131" s="914" t="s">
        <v>647</v>
      </c>
      <c r="AB131" s="772" t="s">
        <v>973</v>
      </c>
      <c r="AC131" s="773" t="str">
        <f aca="false">AA131&amp;AB131</f>
        <v>大阪府八尾市</v>
      </c>
      <c r="AD131" s="831" t="n">
        <v>10.7</v>
      </c>
      <c r="AE131" s="772" t="n">
        <v>10.55</v>
      </c>
      <c r="AF131" s="830" t="n">
        <v>10.45</v>
      </c>
      <c r="AG131" s="697"/>
    </row>
    <row r="132" customFormat="false" ht="14.25" hidden="false" customHeight="false" outlineLevel="0" collapsed="false">
      <c r="V132" s="734" t="s">
        <v>442</v>
      </c>
      <c r="W132" s="768" t="s">
        <v>974</v>
      </c>
      <c r="X132" s="96"/>
      <c r="Y132" s="769" t="s">
        <v>882</v>
      </c>
      <c r="Z132" s="770" t="n">
        <v>0.1</v>
      </c>
      <c r="AA132" s="914" t="s">
        <v>647</v>
      </c>
      <c r="AB132" s="772" t="s">
        <v>975</v>
      </c>
      <c r="AC132" s="773" t="str">
        <f aca="false">AA132&amp;AB132</f>
        <v>大阪府松原市</v>
      </c>
      <c r="AD132" s="831" t="n">
        <v>10.7</v>
      </c>
      <c r="AE132" s="772" t="n">
        <v>10.55</v>
      </c>
      <c r="AF132" s="830" t="n">
        <v>10.45</v>
      </c>
      <c r="AG132" s="697"/>
    </row>
    <row r="133" customFormat="false" ht="14.25" hidden="false" customHeight="false" outlineLevel="0" collapsed="false">
      <c r="V133" s="734" t="s">
        <v>442</v>
      </c>
      <c r="W133" s="768" t="s">
        <v>976</v>
      </c>
      <c r="X133" s="96"/>
      <c r="Y133" s="769" t="s">
        <v>882</v>
      </c>
      <c r="Z133" s="770" t="n">
        <v>0.1</v>
      </c>
      <c r="AA133" s="914" t="s">
        <v>647</v>
      </c>
      <c r="AB133" s="772" t="s">
        <v>977</v>
      </c>
      <c r="AC133" s="773" t="str">
        <f aca="false">AA133&amp;AB133</f>
        <v>大阪府摂津市</v>
      </c>
      <c r="AD133" s="831" t="n">
        <v>10.7</v>
      </c>
      <c r="AE133" s="772" t="n">
        <v>10.55</v>
      </c>
      <c r="AF133" s="830" t="n">
        <v>10.45</v>
      </c>
      <c r="AG133" s="697"/>
    </row>
    <row r="134" customFormat="false" ht="14.25" hidden="false" customHeight="false" outlineLevel="0" collapsed="false">
      <c r="V134" s="734" t="s">
        <v>442</v>
      </c>
      <c r="W134" s="768" t="s">
        <v>978</v>
      </c>
      <c r="X134" s="96"/>
      <c r="Y134" s="769" t="s">
        <v>882</v>
      </c>
      <c r="Z134" s="770" t="n">
        <v>0.1</v>
      </c>
      <c r="AA134" s="914" t="s">
        <v>647</v>
      </c>
      <c r="AB134" s="772" t="s">
        <v>979</v>
      </c>
      <c r="AC134" s="773" t="str">
        <f aca="false">AA134&amp;AB134</f>
        <v>大阪府高石市</v>
      </c>
      <c r="AD134" s="831" t="n">
        <v>10.7</v>
      </c>
      <c r="AE134" s="772" t="n">
        <v>10.55</v>
      </c>
      <c r="AF134" s="830" t="n">
        <v>10.45</v>
      </c>
      <c r="AG134" s="697"/>
    </row>
    <row r="135" customFormat="false" ht="14.25" hidden="false" customHeight="false" outlineLevel="0" collapsed="false">
      <c r="V135" s="734" t="s">
        <v>442</v>
      </c>
      <c r="W135" s="768" t="s">
        <v>980</v>
      </c>
      <c r="X135" s="96"/>
      <c r="Y135" s="769" t="s">
        <v>882</v>
      </c>
      <c r="Z135" s="770" t="n">
        <v>0.1</v>
      </c>
      <c r="AA135" s="914" t="s">
        <v>647</v>
      </c>
      <c r="AB135" s="772" t="s">
        <v>981</v>
      </c>
      <c r="AC135" s="773" t="str">
        <f aca="false">AA135&amp;AB135</f>
        <v>大阪府東大阪市</v>
      </c>
      <c r="AD135" s="831" t="n">
        <v>10.7</v>
      </c>
      <c r="AE135" s="772" t="n">
        <v>10.55</v>
      </c>
      <c r="AF135" s="830" t="n">
        <v>10.45</v>
      </c>
      <c r="AG135" s="697"/>
    </row>
    <row r="136" customFormat="false" ht="14.25" hidden="false" customHeight="false" outlineLevel="0" collapsed="false">
      <c r="V136" s="734" t="s">
        <v>442</v>
      </c>
      <c r="W136" s="768" t="s">
        <v>982</v>
      </c>
      <c r="X136" s="96"/>
      <c r="Y136" s="769" t="s">
        <v>882</v>
      </c>
      <c r="Z136" s="770" t="n">
        <v>0.1</v>
      </c>
      <c r="AA136" s="914" t="s">
        <v>647</v>
      </c>
      <c r="AB136" s="772" t="s">
        <v>983</v>
      </c>
      <c r="AC136" s="773" t="str">
        <f aca="false">AA136&amp;AB136</f>
        <v>大阪府交野市</v>
      </c>
      <c r="AD136" s="831" t="n">
        <v>10.7</v>
      </c>
      <c r="AE136" s="772" t="n">
        <v>10.55</v>
      </c>
      <c r="AF136" s="830" t="n">
        <v>10.45</v>
      </c>
      <c r="AG136" s="697"/>
    </row>
    <row r="137" customFormat="false" ht="14.25" hidden="false" customHeight="false" outlineLevel="0" collapsed="false">
      <c r="V137" s="734" t="s">
        <v>442</v>
      </c>
      <c r="W137" s="768" t="s">
        <v>984</v>
      </c>
      <c r="X137" s="96"/>
      <c r="Y137" s="769" t="s">
        <v>882</v>
      </c>
      <c r="Z137" s="770" t="n">
        <v>0.1</v>
      </c>
      <c r="AA137" s="914" t="s">
        <v>655</v>
      </c>
      <c r="AB137" s="772" t="s">
        <v>985</v>
      </c>
      <c r="AC137" s="773" t="str">
        <f aca="false">AA137&amp;AB137</f>
        <v>兵庫県尼崎市</v>
      </c>
      <c r="AD137" s="831" t="n">
        <v>10.7</v>
      </c>
      <c r="AE137" s="772" t="n">
        <v>10.55</v>
      </c>
      <c r="AF137" s="830" t="n">
        <v>10.45</v>
      </c>
      <c r="AG137" s="697"/>
    </row>
    <row r="138" customFormat="false" ht="14.25" hidden="false" customHeight="false" outlineLevel="0" collapsed="false">
      <c r="V138" s="734" t="s">
        <v>442</v>
      </c>
      <c r="W138" s="768" t="s">
        <v>986</v>
      </c>
      <c r="X138" s="96"/>
      <c r="Y138" s="769" t="s">
        <v>882</v>
      </c>
      <c r="Z138" s="770" t="n">
        <v>0.1</v>
      </c>
      <c r="AA138" s="914" t="s">
        <v>655</v>
      </c>
      <c r="AB138" s="772" t="s">
        <v>987</v>
      </c>
      <c r="AC138" s="773" t="str">
        <f aca="false">AA138&amp;AB138</f>
        <v>兵庫県伊丹市</v>
      </c>
      <c r="AD138" s="831" t="n">
        <v>10.7</v>
      </c>
      <c r="AE138" s="772" t="n">
        <v>10.55</v>
      </c>
      <c r="AF138" s="830" t="n">
        <v>10.45</v>
      </c>
      <c r="AG138" s="697"/>
    </row>
    <row r="139" customFormat="false" ht="14.25" hidden="false" customHeight="false" outlineLevel="0" collapsed="false">
      <c r="V139" s="734" t="s">
        <v>442</v>
      </c>
      <c r="W139" s="768" t="s">
        <v>988</v>
      </c>
      <c r="X139" s="96"/>
      <c r="Y139" s="769" t="s">
        <v>882</v>
      </c>
      <c r="Z139" s="770" t="n">
        <v>0.1</v>
      </c>
      <c r="AA139" s="914" t="s">
        <v>655</v>
      </c>
      <c r="AB139" s="772" t="s">
        <v>989</v>
      </c>
      <c r="AC139" s="773" t="str">
        <f aca="false">AA139&amp;AB139</f>
        <v>兵庫県川西市</v>
      </c>
      <c r="AD139" s="831" t="n">
        <v>10.7</v>
      </c>
      <c r="AE139" s="772" t="n">
        <v>10.55</v>
      </c>
      <c r="AF139" s="830" t="n">
        <v>10.45</v>
      </c>
      <c r="AG139" s="697"/>
    </row>
    <row r="140" customFormat="false" ht="14.25" hidden="false" customHeight="false" outlineLevel="0" collapsed="false">
      <c r="V140" s="734" t="s">
        <v>442</v>
      </c>
      <c r="W140" s="768" t="s">
        <v>990</v>
      </c>
      <c r="X140" s="96"/>
      <c r="Y140" s="769" t="s">
        <v>882</v>
      </c>
      <c r="Z140" s="770" t="n">
        <v>0.1</v>
      </c>
      <c r="AA140" s="914" t="s">
        <v>655</v>
      </c>
      <c r="AB140" s="772" t="s">
        <v>991</v>
      </c>
      <c r="AC140" s="773" t="str">
        <f aca="false">AA140&amp;AB140</f>
        <v>兵庫県三田市</v>
      </c>
      <c r="AD140" s="831" t="n">
        <v>10.7</v>
      </c>
      <c r="AE140" s="772" t="n">
        <v>10.55</v>
      </c>
      <c r="AF140" s="830" t="n">
        <v>10.45</v>
      </c>
      <c r="AG140" s="697"/>
    </row>
    <row r="141" customFormat="false" ht="14.25" hidden="false" customHeight="false" outlineLevel="0" collapsed="false">
      <c r="V141" s="734" t="s">
        <v>442</v>
      </c>
      <c r="W141" s="768" t="s">
        <v>992</v>
      </c>
      <c r="X141" s="96"/>
      <c r="Y141" s="769" t="s">
        <v>882</v>
      </c>
      <c r="Z141" s="770" t="n">
        <v>0.1</v>
      </c>
      <c r="AA141" s="914" t="s">
        <v>699</v>
      </c>
      <c r="AB141" s="772" t="s">
        <v>993</v>
      </c>
      <c r="AC141" s="773" t="str">
        <f aca="false">AA141&amp;AB141</f>
        <v>広島県広島市</v>
      </c>
      <c r="AD141" s="831" t="n">
        <v>10.7</v>
      </c>
      <c r="AE141" s="772" t="n">
        <v>10.55</v>
      </c>
      <c r="AF141" s="830" t="n">
        <v>10.45</v>
      </c>
      <c r="AG141" s="697"/>
    </row>
    <row r="142" customFormat="false" ht="14.25" hidden="false" customHeight="false" outlineLevel="0" collapsed="false">
      <c r="V142" s="734" t="s">
        <v>442</v>
      </c>
      <c r="W142" s="768" t="s">
        <v>994</v>
      </c>
      <c r="X142" s="96"/>
      <c r="Y142" s="769" t="s">
        <v>882</v>
      </c>
      <c r="Z142" s="770" t="n">
        <v>0.1</v>
      </c>
      <c r="AA142" s="914" t="s">
        <v>699</v>
      </c>
      <c r="AB142" s="772" t="s">
        <v>995</v>
      </c>
      <c r="AC142" s="773" t="str">
        <f aca="false">AA142&amp;AB142</f>
        <v>広島県府中町</v>
      </c>
      <c r="AD142" s="831" t="n">
        <v>10.7</v>
      </c>
      <c r="AE142" s="772" t="n">
        <v>10.55</v>
      </c>
      <c r="AF142" s="830" t="n">
        <v>10.45</v>
      </c>
      <c r="AG142" s="697"/>
    </row>
    <row r="143" customFormat="false" ht="14.25" hidden="false" customHeight="false" outlineLevel="0" collapsed="false">
      <c r="V143" s="734" t="s">
        <v>442</v>
      </c>
      <c r="W143" s="768" t="s">
        <v>996</v>
      </c>
      <c r="X143" s="96"/>
      <c r="Y143" s="769" t="s">
        <v>882</v>
      </c>
      <c r="Z143" s="770" t="n">
        <v>0.1</v>
      </c>
      <c r="AA143" s="914" t="s">
        <v>744</v>
      </c>
      <c r="AB143" s="772" t="s">
        <v>997</v>
      </c>
      <c r="AC143" s="773" t="str">
        <f aca="false">AA143&amp;AB143</f>
        <v>福岡県福岡市</v>
      </c>
      <c r="AD143" s="831" t="n">
        <v>10.7</v>
      </c>
      <c r="AE143" s="772" t="n">
        <v>10.55</v>
      </c>
      <c r="AF143" s="830" t="n">
        <v>10.45</v>
      </c>
      <c r="AG143" s="697"/>
    </row>
    <row r="144" customFormat="false" ht="14.25" hidden="false" customHeight="false" outlineLevel="0" collapsed="false">
      <c r="V144" s="734" t="s">
        <v>442</v>
      </c>
      <c r="W144" s="768" t="s">
        <v>998</v>
      </c>
      <c r="X144" s="96"/>
      <c r="Y144" s="813" t="s">
        <v>882</v>
      </c>
      <c r="Z144" s="814" t="n">
        <v>0.1</v>
      </c>
      <c r="AA144" s="915" t="s">
        <v>744</v>
      </c>
      <c r="AB144" s="816" t="s">
        <v>999</v>
      </c>
      <c r="AC144" s="817" t="str">
        <f aca="false">AA144&amp;AB144</f>
        <v>福岡県春日市</v>
      </c>
      <c r="AD144" s="838" t="n">
        <v>10.7</v>
      </c>
      <c r="AE144" s="816" t="n">
        <v>10.55</v>
      </c>
      <c r="AF144" s="839" t="n">
        <v>10.45</v>
      </c>
      <c r="AG144" s="697"/>
    </row>
    <row r="145" customFormat="false" ht="14.25" hidden="false" customHeight="false" outlineLevel="0" collapsed="false">
      <c r="V145" s="734" t="s">
        <v>442</v>
      </c>
      <c r="W145" s="768" t="s">
        <v>1000</v>
      </c>
      <c r="X145" s="96"/>
      <c r="Y145" s="823" t="s">
        <v>1001</v>
      </c>
      <c r="Z145" s="824" t="n">
        <v>0.06</v>
      </c>
      <c r="AA145" s="917" t="s">
        <v>473</v>
      </c>
      <c r="AB145" s="826" t="s">
        <v>1002</v>
      </c>
      <c r="AC145" s="827" t="str">
        <f aca="false">AA145&amp;AB145</f>
        <v>宮城県仙台市</v>
      </c>
      <c r="AD145" s="916" t="n">
        <v>10.42</v>
      </c>
      <c r="AE145" s="826" t="n">
        <v>10.33</v>
      </c>
      <c r="AF145" s="827" t="n">
        <v>10.27</v>
      </c>
      <c r="AG145" s="697"/>
    </row>
    <row r="146" customFormat="false" ht="14.25" hidden="false" customHeight="false" outlineLevel="0" collapsed="false">
      <c r="V146" s="734" t="s">
        <v>442</v>
      </c>
      <c r="W146" s="768" t="s">
        <v>1003</v>
      </c>
      <c r="X146" s="96"/>
      <c r="Y146" s="769" t="s">
        <v>1001</v>
      </c>
      <c r="Z146" s="770" t="n">
        <v>0.06</v>
      </c>
      <c r="AA146" s="914" t="s">
        <v>473</v>
      </c>
      <c r="AB146" s="772" t="s">
        <v>1004</v>
      </c>
      <c r="AC146" s="830" t="str">
        <f aca="false">AA146&amp;AB146</f>
        <v>宮城県多賀城市</v>
      </c>
      <c r="AD146" s="831" t="n">
        <v>10.42</v>
      </c>
      <c r="AE146" s="772" t="n">
        <v>10.33</v>
      </c>
      <c r="AF146" s="830" t="n">
        <v>10.27</v>
      </c>
      <c r="AG146" s="697"/>
    </row>
    <row r="147" customFormat="false" ht="14.25" hidden="false" customHeight="false" outlineLevel="0" collapsed="false">
      <c r="V147" s="734" t="s">
        <v>442</v>
      </c>
      <c r="W147" s="768" t="s">
        <v>1005</v>
      </c>
      <c r="X147" s="96"/>
      <c r="Y147" s="769" t="s">
        <v>1001</v>
      </c>
      <c r="Z147" s="770" t="n">
        <v>0.06</v>
      </c>
      <c r="AA147" s="914" t="s">
        <v>506</v>
      </c>
      <c r="AB147" s="772" t="s">
        <v>1006</v>
      </c>
      <c r="AC147" s="830" t="str">
        <f aca="false">AA147&amp;AB147</f>
        <v>茨城県土浦市</v>
      </c>
      <c r="AD147" s="831" t="n">
        <v>10.42</v>
      </c>
      <c r="AE147" s="772" t="n">
        <v>10.33</v>
      </c>
      <c r="AF147" s="830" t="n">
        <v>10.27</v>
      </c>
      <c r="AG147" s="697"/>
    </row>
    <row r="148" customFormat="false" ht="14.25" hidden="false" customHeight="false" outlineLevel="0" collapsed="false">
      <c r="V148" s="734" t="s">
        <v>442</v>
      </c>
      <c r="W148" s="768" t="s">
        <v>1007</v>
      </c>
      <c r="X148" s="96"/>
      <c r="Y148" s="769" t="s">
        <v>1001</v>
      </c>
      <c r="Z148" s="770" t="n">
        <v>0.06</v>
      </c>
      <c r="AA148" s="914" t="s">
        <v>506</v>
      </c>
      <c r="AB148" s="772" t="s">
        <v>1008</v>
      </c>
      <c r="AC148" s="830" t="str">
        <f aca="false">AA148&amp;AB148</f>
        <v>茨城県古河市</v>
      </c>
      <c r="AD148" s="831" t="n">
        <v>10.42</v>
      </c>
      <c r="AE148" s="772" t="n">
        <v>10.33</v>
      </c>
      <c r="AF148" s="830" t="n">
        <v>10.27</v>
      </c>
      <c r="AG148" s="697"/>
    </row>
    <row r="149" customFormat="false" ht="14.25" hidden="false" customHeight="false" outlineLevel="0" collapsed="false">
      <c r="V149" s="734" t="s">
        <v>442</v>
      </c>
      <c r="W149" s="768" t="s">
        <v>1009</v>
      </c>
      <c r="X149" s="96"/>
      <c r="Y149" s="769" t="s">
        <v>1001</v>
      </c>
      <c r="Z149" s="770" t="n">
        <v>0.06</v>
      </c>
      <c r="AA149" s="914" t="s">
        <v>506</v>
      </c>
      <c r="AB149" s="772" t="s">
        <v>1010</v>
      </c>
      <c r="AC149" s="830" t="str">
        <f aca="false">AA149&amp;AB149</f>
        <v>茨城県利根町</v>
      </c>
      <c r="AD149" s="831" t="n">
        <v>10.42</v>
      </c>
      <c r="AE149" s="772" t="n">
        <v>10.33</v>
      </c>
      <c r="AF149" s="830" t="n">
        <v>10.27</v>
      </c>
      <c r="AG149" s="697"/>
    </row>
    <row r="150" customFormat="false" ht="14.25" hidden="false" customHeight="false" outlineLevel="0" collapsed="false">
      <c r="V150" s="734" t="s">
        <v>442</v>
      </c>
      <c r="W150" s="768" t="s">
        <v>1011</v>
      </c>
      <c r="X150" s="96"/>
      <c r="Y150" s="769" t="s">
        <v>1001</v>
      </c>
      <c r="Z150" s="770" t="n">
        <v>0.06</v>
      </c>
      <c r="AA150" s="914" t="s">
        <v>514</v>
      </c>
      <c r="AB150" s="772" t="s">
        <v>1012</v>
      </c>
      <c r="AC150" s="830" t="str">
        <f aca="false">AA150&amp;AB150</f>
        <v>栃木県宇都宮市</v>
      </c>
      <c r="AD150" s="831" t="n">
        <v>10.42</v>
      </c>
      <c r="AE150" s="772" t="n">
        <v>10.33</v>
      </c>
      <c r="AF150" s="830" t="n">
        <v>10.27</v>
      </c>
      <c r="AG150" s="697"/>
    </row>
    <row r="151" customFormat="false" ht="14.25" hidden="false" customHeight="false" outlineLevel="0" collapsed="false">
      <c r="V151" s="734" t="s">
        <v>442</v>
      </c>
      <c r="W151" s="768" t="s">
        <v>1013</v>
      </c>
      <c r="X151" s="96"/>
      <c r="Y151" s="769" t="s">
        <v>1001</v>
      </c>
      <c r="Z151" s="770" t="n">
        <v>0.06</v>
      </c>
      <c r="AA151" s="914" t="s">
        <v>514</v>
      </c>
      <c r="AB151" s="772" t="s">
        <v>1014</v>
      </c>
      <c r="AC151" s="830" t="str">
        <f aca="false">AA151&amp;AB151</f>
        <v>栃木県野木町</v>
      </c>
      <c r="AD151" s="831" t="n">
        <v>10.42</v>
      </c>
      <c r="AE151" s="772" t="n">
        <v>10.33</v>
      </c>
      <c r="AF151" s="830" t="n">
        <v>10.27</v>
      </c>
      <c r="AG151" s="697"/>
    </row>
    <row r="152" customFormat="false" ht="14.25" hidden="false" customHeight="false" outlineLevel="0" collapsed="false">
      <c r="V152" s="734" t="s">
        <v>442</v>
      </c>
      <c r="W152" s="768" t="s">
        <v>1015</v>
      </c>
      <c r="X152" s="96"/>
      <c r="Y152" s="769" t="s">
        <v>1001</v>
      </c>
      <c r="Z152" s="770" t="n">
        <v>0.06</v>
      </c>
      <c r="AA152" s="914" t="s">
        <v>521</v>
      </c>
      <c r="AB152" s="772" t="s">
        <v>1016</v>
      </c>
      <c r="AC152" s="830" t="str">
        <f aca="false">AA152&amp;AB152</f>
        <v>群馬県高崎市</v>
      </c>
      <c r="AD152" s="831" t="n">
        <v>10.42</v>
      </c>
      <c r="AE152" s="772" t="n">
        <v>10.33</v>
      </c>
      <c r="AF152" s="830" t="n">
        <v>10.27</v>
      </c>
      <c r="AG152" s="697"/>
    </row>
    <row r="153" customFormat="false" ht="14.25" hidden="false" customHeight="false" outlineLevel="0" collapsed="false">
      <c r="V153" s="734" t="s">
        <v>442</v>
      </c>
      <c r="W153" s="768" t="s">
        <v>1017</v>
      </c>
      <c r="X153" s="96"/>
      <c r="Y153" s="769" t="s">
        <v>1001</v>
      </c>
      <c r="Z153" s="770" t="n">
        <v>0.06</v>
      </c>
      <c r="AA153" s="914" t="s">
        <v>532</v>
      </c>
      <c r="AB153" s="772" t="s">
        <v>1018</v>
      </c>
      <c r="AC153" s="830" t="str">
        <f aca="false">AA153&amp;AB153</f>
        <v>埼玉県川越市</v>
      </c>
      <c r="AD153" s="831" t="n">
        <v>10.42</v>
      </c>
      <c r="AE153" s="772" t="n">
        <v>10.33</v>
      </c>
      <c r="AF153" s="830" t="n">
        <v>10.27</v>
      </c>
      <c r="AG153" s="697"/>
    </row>
    <row r="154" customFormat="false" ht="14.25" hidden="false" customHeight="false" outlineLevel="0" collapsed="false">
      <c r="V154" s="734" t="s">
        <v>442</v>
      </c>
      <c r="W154" s="768" t="s">
        <v>1019</v>
      </c>
      <c r="X154" s="96"/>
      <c r="Y154" s="769" t="s">
        <v>1001</v>
      </c>
      <c r="Z154" s="770" t="n">
        <v>0.06</v>
      </c>
      <c r="AA154" s="914" t="s">
        <v>532</v>
      </c>
      <c r="AB154" s="772" t="s">
        <v>1020</v>
      </c>
      <c r="AC154" s="830" t="str">
        <f aca="false">AA154&amp;AB154</f>
        <v>埼玉県行田市</v>
      </c>
      <c r="AD154" s="831" t="n">
        <v>10.42</v>
      </c>
      <c r="AE154" s="772" t="n">
        <v>10.33</v>
      </c>
      <c r="AF154" s="830" t="n">
        <v>10.27</v>
      </c>
      <c r="AG154" s="697"/>
    </row>
    <row r="155" customFormat="false" ht="14.25" hidden="false" customHeight="false" outlineLevel="0" collapsed="false">
      <c r="V155" s="734" t="s">
        <v>442</v>
      </c>
      <c r="W155" s="768" t="s">
        <v>1021</v>
      </c>
      <c r="X155" s="96"/>
      <c r="Y155" s="769" t="s">
        <v>1001</v>
      </c>
      <c r="Z155" s="770" t="n">
        <v>0.06</v>
      </c>
      <c r="AA155" s="914" t="s">
        <v>532</v>
      </c>
      <c r="AB155" s="772" t="s">
        <v>1022</v>
      </c>
      <c r="AC155" s="830" t="str">
        <f aca="false">AA155&amp;AB155</f>
        <v>埼玉県所沢市</v>
      </c>
      <c r="AD155" s="831" t="n">
        <v>10.42</v>
      </c>
      <c r="AE155" s="772" t="n">
        <v>10.33</v>
      </c>
      <c r="AF155" s="830" t="n">
        <v>10.27</v>
      </c>
      <c r="AG155" s="697"/>
    </row>
    <row r="156" customFormat="false" ht="14.25" hidden="false" customHeight="false" outlineLevel="0" collapsed="false">
      <c r="V156" s="734" t="s">
        <v>442</v>
      </c>
      <c r="W156" s="768" t="s">
        <v>1023</v>
      </c>
      <c r="X156" s="96"/>
      <c r="Y156" s="769" t="s">
        <v>1001</v>
      </c>
      <c r="Z156" s="770" t="n">
        <v>0.06</v>
      </c>
      <c r="AA156" s="914" t="s">
        <v>532</v>
      </c>
      <c r="AB156" s="772" t="s">
        <v>1024</v>
      </c>
      <c r="AC156" s="830" t="str">
        <f aca="false">AA156&amp;AB156</f>
        <v>埼玉県飯能市</v>
      </c>
      <c r="AD156" s="831" t="n">
        <v>10.42</v>
      </c>
      <c r="AE156" s="772" t="n">
        <v>10.33</v>
      </c>
      <c r="AF156" s="830" t="n">
        <v>10.27</v>
      </c>
      <c r="AG156" s="697"/>
    </row>
    <row r="157" customFormat="false" ht="14.25" hidden="false" customHeight="false" outlineLevel="0" collapsed="false">
      <c r="V157" s="734" t="s">
        <v>442</v>
      </c>
      <c r="W157" s="768" t="s">
        <v>1025</v>
      </c>
      <c r="X157" s="96"/>
      <c r="Y157" s="769" t="s">
        <v>1001</v>
      </c>
      <c r="Z157" s="770" t="n">
        <v>0.06</v>
      </c>
      <c r="AA157" s="914" t="s">
        <v>532</v>
      </c>
      <c r="AB157" s="772" t="s">
        <v>1026</v>
      </c>
      <c r="AC157" s="830" t="str">
        <f aca="false">AA157&amp;AB157</f>
        <v>埼玉県加須市</v>
      </c>
      <c r="AD157" s="831" t="n">
        <v>10.42</v>
      </c>
      <c r="AE157" s="772" t="n">
        <v>10.33</v>
      </c>
      <c r="AF157" s="830" t="n">
        <v>10.27</v>
      </c>
      <c r="AG157" s="697"/>
    </row>
    <row r="158" customFormat="false" ht="14.25" hidden="false" customHeight="false" outlineLevel="0" collapsed="false">
      <c r="V158" s="734" t="s">
        <v>442</v>
      </c>
      <c r="W158" s="768" t="s">
        <v>1027</v>
      </c>
      <c r="X158" s="96"/>
      <c r="Y158" s="769" t="s">
        <v>1001</v>
      </c>
      <c r="Z158" s="770" t="n">
        <v>0.06</v>
      </c>
      <c r="AA158" s="914" t="s">
        <v>532</v>
      </c>
      <c r="AB158" s="772" t="s">
        <v>1028</v>
      </c>
      <c r="AC158" s="830" t="str">
        <f aca="false">AA158&amp;AB158</f>
        <v>埼玉県東松山市</v>
      </c>
      <c r="AD158" s="831" t="n">
        <v>10.42</v>
      </c>
      <c r="AE158" s="772" t="n">
        <v>10.33</v>
      </c>
      <c r="AF158" s="830" t="n">
        <v>10.27</v>
      </c>
      <c r="AG158" s="697"/>
    </row>
    <row r="159" customFormat="false" ht="14.25" hidden="false" customHeight="false" outlineLevel="0" collapsed="false">
      <c r="V159" s="734" t="s">
        <v>442</v>
      </c>
      <c r="W159" s="768" t="s">
        <v>1029</v>
      </c>
      <c r="X159" s="96"/>
      <c r="Y159" s="769" t="s">
        <v>1001</v>
      </c>
      <c r="Z159" s="770" t="n">
        <v>0.06</v>
      </c>
      <c r="AA159" s="914" t="s">
        <v>532</v>
      </c>
      <c r="AB159" s="772" t="s">
        <v>1030</v>
      </c>
      <c r="AC159" s="830" t="str">
        <f aca="false">AA159&amp;AB159</f>
        <v>埼玉県春日部市</v>
      </c>
      <c r="AD159" s="831" t="n">
        <v>10.42</v>
      </c>
      <c r="AE159" s="772" t="n">
        <v>10.33</v>
      </c>
      <c r="AF159" s="830" t="n">
        <v>10.27</v>
      </c>
      <c r="AG159" s="697"/>
    </row>
    <row r="160" customFormat="false" ht="14.25" hidden="false" customHeight="false" outlineLevel="0" collapsed="false">
      <c r="V160" s="734" t="s">
        <v>442</v>
      </c>
      <c r="W160" s="768" t="s">
        <v>1031</v>
      </c>
      <c r="X160" s="96"/>
      <c r="Y160" s="769" t="s">
        <v>1001</v>
      </c>
      <c r="Z160" s="770" t="n">
        <v>0.06</v>
      </c>
      <c r="AA160" s="914" t="s">
        <v>532</v>
      </c>
      <c r="AB160" s="772" t="s">
        <v>1032</v>
      </c>
      <c r="AC160" s="830" t="str">
        <f aca="false">AA160&amp;AB160</f>
        <v>埼玉県狭山市</v>
      </c>
      <c r="AD160" s="831" t="n">
        <v>10.42</v>
      </c>
      <c r="AE160" s="772" t="n">
        <v>10.33</v>
      </c>
      <c r="AF160" s="830" t="n">
        <v>10.27</v>
      </c>
      <c r="AG160" s="697"/>
    </row>
    <row r="161" customFormat="false" ht="14.25" hidden="false" customHeight="false" outlineLevel="0" collapsed="false">
      <c r="V161" s="734" t="s">
        <v>442</v>
      </c>
      <c r="W161" s="768" t="s">
        <v>1033</v>
      </c>
      <c r="X161" s="96"/>
      <c r="Y161" s="769" t="s">
        <v>1001</v>
      </c>
      <c r="Z161" s="770" t="n">
        <v>0.06</v>
      </c>
      <c r="AA161" s="914" t="s">
        <v>532</v>
      </c>
      <c r="AB161" s="772" t="s">
        <v>1034</v>
      </c>
      <c r="AC161" s="830" t="str">
        <f aca="false">AA161&amp;AB161</f>
        <v>埼玉県羽生市</v>
      </c>
      <c r="AD161" s="831" t="n">
        <v>10.42</v>
      </c>
      <c r="AE161" s="772" t="n">
        <v>10.33</v>
      </c>
      <c r="AF161" s="830" t="n">
        <v>10.27</v>
      </c>
      <c r="AG161" s="697"/>
    </row>
    <row r="162" customFormat="false" ht="14.25" hidden="false" customHeight="false" outlineLevel="0" collapsed="false">
      <c r="V162" s="734" t="s">
        <v>442</v>
      </c>
      <c r="W162" s="768" t="s">
        <v>1035</v>
      </c>
      <c r="X162" s="96"/>
      <c r="Y162" s="769" t="s">
        <v>1001</v>
      </c>
      <c r="Z162" s="770" t="n">
        <v>0.06</v>
      </c>
      <c r="AA162" s="914" t="s">
        <v>532</v>
      </c>
      <c r="AB162" s="772" t="s">
        <v>1036</v>
      </c>
      <c r="AC162" s="830" t="str">
        <f aca="false">AA162&amp;AB162</f>
        <v>埼玉県鴻巣市</v>
      </c>
      <c r="AD162" s="831" t="n">
        <v>10.42</v>
      </c>
      <c r="AE162" s="772" t="n">
        <v>10.33</v>
      </c>
      <c r="AF162" s="830" t="n">
        <v>10.27</v>
      </c>
      <c r="AG162" s="697"/>
    </row>
    <row r="163" customFormat="false" ht="14.25" hidden="false" customHeight="false" outlineLevel="0" collapsed="false">
      <c r="V163" s="734" t="s">
        <v>442</v>
      </c>
      <c r="W163" s="768" t="s">
        <v>1037</v>
      </c>
      <c r="X163" s="96"/>
      <c r="Y163" s="769" t="s">
        <v>1001</v>
      </c>
      <c r="Z163" s="770" t="n">
        <v>0.06</v>
      </c>
      <c r="AA163" s="914" t="s">
        <v>532</v>
      </c>
      <c r="AB163" s="772" t="s">
        <v>1038</v>
      </c>
      <c r="AC163" s="830" t="str">
        <f aca="false">AA163&amp;AB163</f>
        <v>埼玉県上尾市</v>
      </c>
      <c r="AD163" s="831" t="n">
        <v>10.42</v>
      </c>
      <c r="AE163" s="772" t="n">
        <v>10.33</v>
      </c>
      <c r="AF163" s="830" t="n">
        <v>10.27</v>
      </c>
      <c r="AG163" s="697"/>
    </row>
    <row r="164" customFormat="false" ht="14.25" hidden="false" customHeight="false" outlineLevel="0" collapsed="false">
      <c r="V164" s="734" t="s">
        <v>442</v>
      </c>
      <c r="W164" s="768" t="s">
        <v>1039</v>
      </c>
      <c r="X164" s="96"/>
      <c r="Y164" s="769" t="s">
        <v>1001</v>
      </c>
      <c r="Z164" s="770" t="n">
        <v>0.06</v>
      </c>
      <c r="AA164" s="914" t="s">
        <v>532</v>
      </c>
      <c r="AB164" s="772" t="s">
        <v>1040</v>
      </c>
      <c r="AC164" s="830" t="str">
        <f aca="false">AA164&amp;AB164</f>
        <v>埼玉県越谷市</v>
      </c>
      <c r="AD164" s="831" t="n">
        <v>10.42</v>
      </c>
      <c r="AE164" s="772" t="n">
        <v>10.33</v>
      </c>
      <c r="AF164" s="830" t="n">
        <v>10.27</v>
      </c>
      <c r="AG164" s="697"/>
    </row>
    <row r="165" customFormat="false" ht="14.25" hidden="false" customHeight="false" outlineLevel="0" collapsed="false">
      <c r="V165" s="734" t="s">
        <v>442</v>
      </c>
      <c r="W165" s="768" t="s">
        <v>1041</v>
      </c>
      <c r="X165" s="96"/>
      <c r="Y165" s="769" t="s">
        <v>1001</v>
      </c>
      <c r="Z165" s="770" t="n">
        <v>0.06</v>
      </c>
      <c r="AA165" s="914" t="s">
        <v>532</v>
      </c>
      <c r="AB165" s="772" t="s">
        <v>1042</v>
      </c>
      <c r="AC165" s="830" t="str">
        <f aca="false">AA165&amp;AB165</f>
        <v>埼玉県蕨市</v>
      </c>
      <c r="AD165" s="831" t="n">
        <v>10.42</v>
      </c>
      <c r="AE165" s="772" t="n">
        <v>10.33</v>
      </c>
      <c r="AF165" s="830" t="n">
        <v>10.27</v>
      </c>
      <c r="AG165" s="697"/>
    </row>
    <row r="166" customFormat="false" ht="14.25" hidden="false" customHeight="false" outlineLevel="0" collapsed="false">
      <c r="V166" s="734" t="s">
        <v>442</v>
      </c>
      <c r="W166" s="768" t="s">
        <v>1043</v>
      </c>
      <c r="X166" s="96"/>
      <c r="Y166" s="769" t="s">
        <v>1001</v>
      </c>
      <c r="Z166" s="770" t="n">
        <v>0.06</v>
      </c>
      <c r="AA166" s="914" t="s">
        <v>532</v>
      </c>
      <c r="AB166" s="772" t="s">
        <v>1044</v>
      </c>
      <c r="AC166" s="830" t="str">
        <f aca="false">AA166&amp;AB166</f>
        <v>埼玉県入間市</v>
      </c>
      <c r="AD166" s="831" t="n">
        <v>10.42</v>
      </c>
      <c r="AE166" s="772" t="n">
        <v>10.33</v>
      </c>
      <c r="AF166" s="830" t="n">
        <v>10.27</v>
      </c>
      <c r="AG166" s="697"/>
    </row>
    <row r="167" customFormat="false" ht="14.25" hidden="false" customHeight="false" outlineLevel="0" collapsed="false">
      <c r="V167" s="734" t="s">
        <v>442</v>
      </c>
      <c r="W167" s="768" t="s">
        <v>1045</v>
      </c>
      <c r="X167" s="96"/>
      <c r="Y167" s="769" t="s">
        <v>1001</v>
      </c>
      <c r="Z167" s="770" t="n">
        <v>0.06</v>
      </c>
      <c r="AA167" s="914" t="s">
        <v>532</v>
      </c>
      <c r="AB167" s="772" t="s">
        <v>1046</v>
      </c>
      <c r="AC167" s="830" t="str">
        <f aca="false">AA167&amp;AB167</f>
        <v>埼玉県桶川市</v>
      </c>
      <c r="AD167" s="831" t="n">
        <v>10.42</v>
      </c>
      <c r="AE167" s="772" t="n">
        <v>10.33</v>
      </c>
      <c r="AF167" s="830" t="n">
        <v>10.27</v>
      </c>
      <c r="AG167" s="697"/>
    </row>
    <row r="168" customFormat="false" ht="14.25" hidden="false" customHeight="false" outlineLevel="0" collapsed="false">
      <c r="V168" s="734" t="s">
        <v>442</v>
      </c>
      <c r="W168" s="768" t="s">
        <v>1047</v>
      </c>
      <c r="X168" s="96"/>
      <c r="Y168" s="769" t="s">
        <v>1001</v>
      </c>
      <c r="Z168" s="770" t="n">
        <v>0.06</v>
      </c>
      <c r="AA168" s="914" t="s">
        <v>532</v>
      </c>
      <c r="AB168" s="772" t="s">
        <v>1048</v>
      </c>
      <c r="AC168" s="830" t="str">
        <f aca="false">AA168&amp;AB168</f>
        <v>埼玉県久喜市</v>
      </c>
      <c r="AD168" s="831" t="n">
        <v>10.42</v>
      </c>
      <c r="AE168" s="772" t="n">
        <v>10.33</v>
      </c>
      <c r="AF168" s="830" t="n">
        <v>10.27</v>
      </c>
      <c r="AG168" s="697"/>
    </row>
    <row r="169" customFormat="false" ht="14.25" hidden="false" customHeight="false" outlineLevel="0" collapsed="false">
      <c r="V169" s="734" t="s">
        <v>442</v>
      </c>
      <c r="W169" s="768" t="s">
        <v>1049</v>
      </c>
      <c r="X169" s="96"/>
      <c r="Y169" s="769" t="s">
        <v>1001</v>
      </c>
      <c r="Z169" s="770" t="n">
        <v>0.06</v>
      </c>
      <c r="AA169" s="914" t="s">
        <v>532</v>
      </c>
      <c r="AB169" s="772" t="s">
        <v>1050</v>
      </c>
      <c r="AC169" s="830" t="str">
        <f aca="false">AA169&amp;AB169</f>
        <v>埼玉県北本市</v>
      </c>
      <c r="AD169" s="831" t="n">
        <v>10.42</v>
      </c>
      <c r="AE169" s="772" t="n">
        <v>10.33</v>
      </c>
      <c r="AF169" s="830" t="n">
        <v>10.27</v>
      </c>
      <c r="AG169" s="697"/>
    </row>
    <row r="170" customFormat="false" ht="14.25" hidden="false" customHeight="false" outlineLevel="0" collapsed="false">
      <c r="V170" s="734" t="s">
        <v>442</v>
      </c>
      <c r="W170" s="768" t="s">
        <v>1051</v>
      </c>
      <c r="X170" s="96"/>
      <c r="Y170" s="769" t="s">
        <v>1001</v>
      </c>
      <c r="Z170" s="770" t="n">
        <v>0.06</v>
      </c>
      <c r="AA170" s="914" t="s">
        <v>532</v>
      </c>
      <c r="AB170" s="772" t="s">
        <v>1052</v>
      </c>
      <c r="AC170" s="830" t="str">
        <f aca="false">AA170&amp;AB170</f>
        <v>埼玉県富士見市</v>
      </c>
      <c r="AD170" s="831" t="n">
        <v>10.42</v>
      </c>
      <c r="AE170" s="772" t="n">
        <v>10.33</v>
      </c>
      <c r="AF170" s="830" t="n">
        <v>10.27</v>
      </c>
      <c r="AG170" s="697"/>
    </row>
    <row r="171" customFormat="false" ht="14.25" hidden="false" customHeight="false" outlineLevel="0" collapsed="false">
      <c r="V171" s="734" t="s">
        <v>442</v>
      </c>
      <c r="W171" s="768" t="s">
        <v>1053</v>
      </c>
      <c r="X171" s="96"/>
      <c r="Y171" s="769" t="s">
        <v>1001</v>
      </c>
      <c r="Z171" s="770" t="n">
        <v>0.06</v>
      </c>
      <c r="AA171" s="914" t="s">
        <v>532</v>
      </c>
      <c r="AB171" s="772" t="s">
        <v>1054</v>
      </c>
      <c r="AC171" s="830" t="str">
        <f aca="false">AA171&amp;AB171</f>
        <v>埼玉県三郷市</v>
      </c>
      <c r="AD171" s="831" t="n">
        <v>10.42</v>
      </c>
      <c r="AE171" s="772" t="n">
        <v>10.33</v>
      </c>
      <c r="AF171" s="830" t="n">
        <v>10.27</v>
      </c>
      <c r="AG171" s="697"/>
    </row>
    <row r="172" customFormat="false" ht="14.25" hidden="false" customHeight="false" outlineLevel="0" collapsed="false">
      <c r="V172" s="734" t="s">
        <v>442</v>
      </c>
      <c r="W172" s="768" t="s">
        <v>1055</v>
      </c>
      <c r="X172" s="96"/>
      <c r="Y172" s="769" t="s">
        <v>1001</v>
      </c>
      <c r="Z172" s="770" t="n">
        <v>0.06</v>
      </c>
      <c r="AA172" s="914" t="s">
        <v>532</v>
      </c>
      <c r="AB172" s="772" t="s">
        <v>1056</v>
      </c>
      <c r="AC172" s="830" t="str">
        <f aca="false">AA172&amp;AB172</f>
        <v>埼玉県蓮田市</v>
      </c>
      <c r="AD172" s="831" t="n">
        <v>10.42</v>
      </c>
      <c r="AE172" s="772" t="n">
        <v>10.33</v>
      </c>
      <c r="AF172" s="830" t="n">
        <v>10.27</v>
      </c>
      <c r="AG172" s="697"/>
    </row>
    <row r="173" customFormat="false" ht="14.25" hidden="false" customHeight="false" outlineLevel="0" collapsed="false">
      <c r="V173" s="734" t="s">
        <v>442</v>
      </c>
      <c r="W173" s="768" t="s">
        <v>1057</v>
      </c>
      <c r="X173" s="96"/>
      <c r="Y173" s="769" t="s">
        <v>1001</v>
      </c>
      <c r="Z173" s="770" t="n">
        <v>0.06</v>
      </c>
      <c r="AA173" s="914" t="s">
        <v>532</v>
      </c>
      <c r="AB173" s="772" t="s">
        <v>1058</v>
      </c>
      <c r="AC173" s="830" t="str">
        <f aca="false">AA173&amp;AB173</f>
        <v>埼玉県坂戸市</v>
      </c>
      <c r="AD173" s="831" t="n">
        <v>10.42</v>
      </c>
      <c r="AE173" s="772" t="n">
        <v>10.33</v>
      </c>
      <c r="AF173" s="830" t="n">
        <v>10.27</v>
      </c>
      <c r="AG173" s="697"/>
    </row>
    <row r="174" customFormat="false" ht="14.25" hidden="false" customHeight="false" outlineLevel="0" collapsed="false">
      <c r="V174" s="734" t="s">
        <v>442</v>
      </c>
      <c r="W174" s="768" t="s">
        <v>1059</v>
      </c>
      <c r="X174" s="96"/>
      <c r="Y174" s="769" t="s">
        <v>1001</v>
      </c>
      <c r="Z174" s="770" t="n">
        <v>0.06</v>
      </c>
      <c r="AA174" s="914" t="s">
        <v>532</v>
      </c>
      <c r="AB174" s="772" t="s">
        <v>1060</v>
      </c>
      <c r="AC174" s="830" t="str">
        <f aca="false">AA174&amp;AB174</f>
        <v>埼玉県幸手市</v>
      </c>
      <c r="AD174" s="831" t="n">
        <v>10.42</v>
      </c>
      <c r="AE174" s="772" t="n">
        <v>10.33</v>
      </c>
      <c r="AF174" s="830" t="n">
        <v>10.27</v>
      </c>
      <c r="AG174" s="697"/>
    </row>
    <row r="175" customFormat="false" ht="14.25" hidden="false" customHeight="false" outlineLevel="0" collapsed="false">
      <c r="V175" s="734" t="s">
        <v>442</v>
      </c>
      <c r="W175" s="768" t="s">
        <v>1061</v>
      </c>
      <c r="X175" s="96"/>
      <c r="Y175" s="769" t="s">
        <v>1001</v>
      </c>
      <c r="Z175" s="770" t="n">
        <v>0.06</v>
      </c>
      <c r="AA175" s="914" t="s">
        <v>532</v>
      </c>
      <c r="AB175" s="772" t="s">
        <v>1062</v>
      </c>
      <c r="AC175" s="830" t="str">
        <f aca="false">AA175&amp;AB175</f>
        <v>埼玉県鶴ヶ島市</v>
      </c>
      <c r="AD175" s="831" t="n">
        <v>10.42</v>
      </c>
      <c r="AE175" s="772" t="n">
        <v>10.33</v>
      </c>
      <c r="AF175" s="830" t="n">
        <v>10.27</v>
      </c>
      <c r="AG175" s="697"/>
    </row>
    <row r="176" customFormat="false" ht="14.25" hidden="false" customHeight="false" outlineLevel="0" collapsed="false">
      <c r="V176" s="734" t="s">
        <v>442</v>
      </c>
      <c r="W176" s="768" t="s">
        <v>1063</v>
      </c>
      <c r="X176" s="96"/>
      <c r="Y176" s="769" t="s">
        <v>1001</v>
      </c>
      <c r="Z176" s="770" t="n">
        <v>0.06</v>
      </c>
      <c r="AA176" s="914" t="s">
        <v>532</v>
      </c>
      <c r="AB176" s="772" t="s">
        <v>1064</v>
      </c>
      <c r="AC176" s="830" t="str">
        <f aca="false">AA176&amp;AB176</f>
        <v>埼玉県吉川市</v>
      </c>
      <c r="AD176" s="831" t="n">
        <v>10.42</v>
      </c>
      <c r="AE176" s="772" t="n">
        <v>10.33</v>
      </c>
      <c r="AF176" s="830" t="n">
        <v>10.27</v>
      </c>
      <c r="AG176" s="697"/>
    </row>
    <row r="177" customFormat="false" ht="14.25" hidden="false" customHeight="false" outlineLevel="0" collapsed="false">
      <c r="V177" s="734" t="s">
        <v>442</v>
      </c>
      <c r="W177" s="768" t="s">
        <v>1065</v>
      </c>
      <c r="X177" s="96"/>
      <c r="Y177" s="769" t="s">
        <v>1001</v>
      </c>
      <c r="Z177" s="770" t="n">
        <v>0.06</v>
      </c>
      <c r="AA177" s="914" t="s">
        <v>532</v>
      </c>
      <c r="AB177" s="772" t="s">
        <v>1066</v>
      </c>
      <c r="AC177" s="830" t="str">
        <f aca="false">AA177&amp;AB177</f>
        <v>埼玉県白岡市</v>
      </c>
      <c r="AD177" s="831" t="n">
        <v>10.42</v>
      </c>
      <c r="AE177" s="772" t="n">
        <v>10.33</v>
      </c>
      <c r="AF177" s="830" t="n">
        <v>10.27</v>
      </c>
      <c r="AG177" s="697"/>
    </row>
    <row r="178" customFormat="false" ht="14.25" hidden="false" customHeight="false" outlineLevel="0" collapsed="false">
      <c r="V178" s="734" t="s">
        <v>442</v>
      </c>
      <c r="W178" s="768" t="s">
        <v>1067</v>
      </c>
      <c r="X178" s="96"/>
      <c r="Y178" s="769" t="s">
        <v>1001</v>
      </c>
      <c r="Z178" s="770" t="n">
        <v>0.06</v>
      </c>
      <c r="AA178" s="914" t="s">
        <v>532</v>
      </c>
      <c r="AB178" s="772" t="s">
        <v>1068</v>
      </c>
      <c r="AC178" s="830" t="str">
        <f aca="false">AA178&amp;AB178</f>
        <v>埼玉県伊奈町</v>
      </c>
      <c r="AD178" s="831" t="n">
        <v>10.42</v>
      </c>
      <c r="AE178" s="772" t="n">
        <v>10.33</v>
      </c>
      <c r="AF178" s="830" t="n">
        <v>10.27</v>
      </c>
      <c r="AG178" s="697"/>
    </row>
    <row r="179" customFormat="false" ht="14.25" hidden="false" customHeight="false" outlineLevel="0" collapsed="false">
      <c r="V179" s="734" t="s">
        <v>442</v>
      </c>
      <c r="W179" s="768" t="s">
        <v>1069</v>
      </c>
      <c r="X179" s="96"/>
      <c r="Y179" s="769" t="s">
        <v>1001</v>
      </c>
      <c r="Z179" s="770" t="n">
        <v>0.06</v>
      </c>
      <c r="AA179" s="914" t="s">
        <v>532</v>
      </c>
      <c r="AB179" s="772" t="s">
        <v>1070</v>
      </c>
      <c r="AC179" s="830" t="str">
        <f aca="false">AA179&amp;AB179</f>
        <v>埼玉県三芳町</v>
      </c>
      <c r="AD179" s="831" t="n">
        <v>10.42</v>
      </c>
      <c r="AE179" s="772" t="n">
        <v>10.33</v>
      </c>
      <c r="AF179" s="830" t="n">
        <v>10.27</v>
      </c>
      <c r="AG179" s="697"/>
    </row>
    <row r="180" customFormat="false" ht="14.25" hidden="false" customHeight="false" outlineLevel="0" collapsed="false">
      <c r="V180" s="734" t="s">
        <v>442</v>
      </c>
      <c r="W180" s="768" t="s">
        <v>1071</v>
      </c>
      <c r="X180" s="96"/>
      <c r="Y180" s="769" t="s">
        <v>1001</v>
      </c>
      <c r="Z180" s="770" t="n">
        <v>0.06</v>
      </c>
      <c r="AA180" s="914" t="s">
        <v>532</v>
      </c>
      <c r="AB180" s="772" t="s">
        <v>1072</v>
      </c>
      <c r="AC180" s="830" t="str">
        <f aca="false">AA180&amp;AB180</f>
        <v>埼玉県宮代町</v>
      </c>
      <c r="AD180" s="831" t="n">
        <v>10.42</v>
      </c>
      <c r="AE180" s="772" t="n">
        <v>10.33</v>
      </c>
      <c r="AF180" s="830" t="n">
        <v>10.27</v>
      </c>
      <c r="AG180" s="697"/>
    </row>
    <row r="181" customFormat="false" ht="14.25" hidden="false" customHeight="false" outlineLevel="0" collapsed="false">
      <c r="V181" s="734" t="s">
        <v>442</v>
      </c>
      <c r="W181" s="768" t="s">
        <v>1073</v>
      </c>
      <c r="X181" s="96"/>
      <c r="Y181" s="769" t="s">
        <v>1001</v>
      </c>
      <c r="Z181" s="770" t="n">
        <v>0.06</v>
      </c>
      <c r="AA181" s="914" t="s">
        <v>532</v>
      </c>
      <c r="AB181" s="772" t="s">
        <v>1074</v>
      </c>
      <c r="AC181" s="830" t="str">
        <f aca="false">AA181&amp;AB181</f>
        <v>埼玉県杉戸町</v>
      </c>
      <c r="AD181" s="831" t="n">
        <v>10.42</v>
      </c>
      <c r="AE181" s="772" t="n">
        <v>10.33</v>
      </c>
      <c r="AF181" s="830" t="n">
        <v>10.27</v>
      </c>
      <c r="AG181" s="697"/>
    </row>
    <row r="182" customFormat="false" ht="14.25" hidden="false" customHeight="false" outlineLevel="0" collapsed="false">
      <c r="V182" s="734" t="s">
        <v>442</v>
      </c>
      <c r="W182" s="768" t="s">
        <v>1075</v>
      </c>
      <c r="X182" s="96"/>
      <c r="Y182" s="769" t="s">
        <v>1001</v>
      </c>
      <c r="Z182" s="770" t="n">
        <v>0.06</v>
      </c>
      <c r="AA182" s="914" t="s">
        <v>532</v>
      </c>
      <c r="AB182" s="772" t="s">
        <v>1076</v>
      </c>
      <c r="AC182" s="830" t="str">
        <f aca="false">AA182&amp;AB182</f>
        <v>埼玉県松伏町</v>
      </c>
      <c r="AD182" s="831" t="n">
        <v>10.42</v>
      </c>
      <c r="AE182" s="772" t="n">
        <v>10.33</v>
      </c>
      <c r="AF182" s="830" t="n">
        <v>10.27</v>
      </c>
      <c r="AG182" s="697"/>
    </row>
    <row r="183" customFormat="false" ht="14.25" hidden="false" customHeight="false" outlineLevel="0" collapsed="false">
      <c r="V183" s="734" t="s">
        <v>442</v>
      </c>
      <c r="W183" s="768" t="s">
        <v>845</v>
      </c>
      <c r="X183" s="96"/>
      <c r="Y183" s="769" t="s">
        <v>1001</v>
      </c>
      <c r="Z183" s="770" t="n">
        <v>0.06</v>
      </c>
      <c r="AA183" s="914" t="s">
        <v>539</v>
      </c>
      <c r="AB183" s="772" t="s">
        <v>1077</v>
      </c>
      <c r="AC183" s="830" t="str">
        <f aca="false">AA183&amp;AB183</f>
        <v>千葉県木更津市</v>
      </c>
      <c r="AD183" s="831" t="n">
        <v>10.42</v>
      </c>
      <c r="AE183" s="772" t="n">
        <v>10.33</v>
      </c>
      <c r="AF183" s="830" t="n">
        <v>10.27</v>
      </c>
      <c r="AG183" s="697"/>
    </row>
    <row r="184" customFormat="false" ht="14.25" hidden="false" customHeight="false" outlineLevel="0" collapsed="false">
      <c r="V184" s="734" t="s">
        <v>442</v>
      </c>
      <c r="W184" s="768" t="s">
        <v>1078</v>
      </c>
      <c r="X184" s="96"/>
      <c r="Y184" s="769" t="s">
        <v>1001</v>
      </c>
      <c r="Z184" s="770" t="n">
        <v>0.06</v>
      </c>
      <c r="AA184" s="914" t="s">
        <v>539</v>
      </c>
      <c r="AB184" s="772" t="s">
        <v>1079</v>
      </c>
      <c r="AC184" s="830" t="str">
        <f aca="false">AA184&amp;AB184</f>
        <v>千葉県野田市</v>
      </c>
      <c r="AD184" s="831" t="n">
        <v>10.42</v>
      </c>
      <c r="AE184" s="772" t="n">
        <v>10.33</v>
      </c>
      <c r="AF184" s="830" t="n">
        <v>10.27</v>
      </c>
      <c r="AG184" s="697"/>
    </row>
    <row r="185" customFormat="false" ht="14.25" hidden="false" customHeight="false" outlineLevel="0" collapsed="false">
      <c r="V185" s="734" t="s">
        <v>442</v>
      </c>
      <c r="W185" s="768" t="s">
        <v>1080</v>
      </c>
      <c r="X185" s="96"/>
      <c r="Y185" s="769" t="s">
        <v>1001</v>
      </c>
      <c r="Z185" s="770" t="n">
        <v>0.06</v>
      </c>
      <c r="AA185" s="914" t="s">
        <v>539</v>
      </c>
      <c r="AB185" s="772" t="s">
        <v>1081</v>
      </c>
      <c r="AC185" s="830" t="str">
        <f aca="false">AA185&amp;AB185</f>
        <v>千葉県茂原市</v>
      </c>
      <c r="AD185" s="831" t="n">
        <v>10.42</v>
      </c>
      <c r="AE185" s="772" t="n">
        <v>10.33</v>
      </c>
      <c r="AF185" s="830" t="n">
        <v>10.27</v>
      </c>
      <c r="AG185" s="697"/>
    </row>
    <row r="186" customFormat="false" ht="14.25" hidden="false" customHeight="false" outlineLevel="0" collapsed="false">
      <c r="V186" s="734" t="s">
        <v>442</v>
      </c>
      <c r="W186" s="768" t="s">
        <v>1082</v>
      </c>
      <c r="X186" s="96"/>
      <c r="Y186" s="769" t="s">
        <v>1001</v>
      </c>
      <c r="Z186" s="770" t="n">
        <v>0.06</v>
      </c>
      <c r="AA186" s="914" t="s">
        <v>539</v>
      </c>
      <c r="AB186" s="772" t="s">
        <v>1083</v>
      </c>
      <c r="AC186" s="830" t="str">
        <f aca="false">AA186&amp;AB186</f>
        <v>千葉県柏市</v>
      </c>
      <c r="AD186" s="831" t="n">
        <v>10.42</v>
      </c>
      <c r="AE186" s="772" t="n">
        <v>10.33</v>
      </c>
      <c r="AF186" s="830" t="n">
        <v>10.27</v>
      </c>
      <c r="AG186" s="697"/>
    </row>
    <row r="187" customFormat="false" ht="13.5" hidden="false" customHeight="false" outlineLevel="0" collapsed="false">
      <c r="V187" s="734" t="s">
        <v>442</v>
      </c>
      <c r="W187" s="768" t="s">
        <v>1084</v>
      </c>
      <c r="X187" s="96"/>
      <c r="Y187" s="769" t="s">
        <v>1001</v>
      </c>
      <c r="Z187" s="770" t="n">
        <v>0.06</v>
      </c>
      <c r="AA187" s="914" t="s">
        <v>539</v>
      </c>
      <c r="AB187" s="772" t="s">
        <v>1085</v>
      </c>
      <c r="AC187" s="830" t="str">
        <f aca="false">AA187&amp;AB187</f>
        <v>千葉県流山市</v>
      </c>
      <c r="AD187" s="831" t="n">
        <v>10.42</v>
      </c>
      <c r="AE187" s="772" t="n">
        <v>10.33</v>
      </c>
      <c r="AF187" s="830" t="n">
        <v>10.27</v>
      </c>
      <c r="AG187" s="697"/>
    </row>
    <row r="188" customFormat="false" ht="13.5" hidden="false" customHeight="false" outlineLevel="0" collapsed="false">
      <c r="V188" s="768" t="s">
        <v>457</v>
      </c>
      <c r="W188" s="768" t="s">
        <v>1086</v>
      </c>
      <c r="X188" s="96"/>
      <c r="Y188" s="769" t="s">
        <v>1001</v>
      </c>
      <c r="Z188" s="770" t="n">
        <v>0.06</v>
      </c>
      <c r="AA188" s="914" t="s">
        <v>539</v>
      </c>
      <c r="AB188" s="772" t="s">
        <v>1087</v>
      </c>
      <c r="AC188" s="830" t="str">
        <f aca="false">AA188&amp;AB188</f>
        <v>千葉県我孫子市</v>
      </c>
      <c r="AD188" s="831" t="n">
        <v>10.42</v>
      </c>
      <c r="AE188" s="772" t="n">
        <v>10.33</v>
      </c>
      <c r="AF188" s="830" t="n">
        <v>10.27</v>
      </c>
      <c r="AG188" s="697"/>
    </row>
    <row r="189" customFormat="false" ht="13.5" hidden="false" customHeight="false" outlineLevel="0" collapsed="false">
      <c r="V189" s="768" t="s">
        <v>457</v>
      </c>
      <c r="W189" s="768" t="s">
        <v>1088</v>
      </c>
      <c r="X189" s="96"/>
      <c r="Y189" s="769" t="s">
        <v>1001</v>
      </c>
      <c r="Z189" s="770" t="n">
        <v>0.06</v>
      </c>
      <c r="AA189" s="914" t="s">
        <v>539</v>
      </c>
      <c r="AB189" s="772" t="s">
        <v>1089</v>
      </c>
      <c r="AC189" s="830" t="str">
        <f aca="false">AA189&amp;AB189</f>
        <v>千葉県鎌ケ谷市</v>
      </c>
      <c r="AD189" s="831" t="n">
        <v>10.42</v>
      </c>
      <c r="AE189" s="772" t="n">
        <v>10.33</v>
      </c>
      <c r="AF189" s="830" t="n">
        <v>10.27</v>
      </c>
      <c r="AG189" s="697"/>
    </row>
    <row r="190" customFormat="false" ht="13.5" hidden="false" customHeight="false" outlineLevel="0" collapsed="false">
      <c r="V190" s="768" t="s">
        <v>457</v>
      </c>
      <c r="W190" s="768" t="s">
        <v>1090</v>
      </c>
      <c r="X190" s="96"/>
      <c r="Y190" s="769" t="s">
        <v>1001</v>
      </c>
      <c r="Z190" s="770" t="n">
        <v>0.06</v>
      </c>
      <c r="AA190" s="914" t="s">
        <v>539</v>
      </c>
      <c r="AB190" s="772" t="s">
        <v>1091</v>
      </c>
      <c r="AC190" s="830" t="str">
        <f aca="false">AA190&amp;AB190</f>
        <v>千葉県白井市</v>
      </c>
      <c r="AD190" s="831" t="n">
        <v>10.42</v>
      </c>
      <c r="AE190" s="772" t="n">
        <v>10.33</v>
      </c>
      <c r="AF190" s="830" t="n">
        <v>10.27</v>
      </c>
      <c r="AG190" s="697"/>
    </row>
    <row r="191" customFormat="false" ht="13.5" hidden="false" customHeight="false" outlineLevel="0" collapsed="false">
      <c r="V191" s="768" t="s">
        <v>457</v>
      </c>
      <c r="W191" s="768" t="s">
        <v>1092</v>
      </c>
      <c r="X191" s="96"/>
      <c r="Y191" s="769" t="s">
        <v>1001</v>
      </c>
      <c r="Z191" s="770" t="n">
        <v>0.06</v>
      </c>
      <c r="AA191" s="914" t="s">
        <v>539</v>
      </c>
      <c r="AB191" s="772" t="s">
        <v>1093</v>
      </c>
      <c r="AC191" s="830" t="str">
        <f aca="false">AA191&amp;AB191</f>
        <v>千葉県酒々井町</v>
      </c>
      <c r="AD191" s="831" t="n">
        <v>10.42</v>
      </c>
      <c r="AE191" s="772" t="n">
        <v>10.33</v>
      </c>
      <c r="AF191" s="830" t="n">
        <v>10.27</v>
      </c>
      <c r="AG191" s="697"/>
    </row>
    <row r="192" customFormat="false" ht="13.5" hidden="false" customHeight="false" outlineLevel="0" collapsed="false">
      <c r="V192" s="768" t="s">
        <v>457</v>
      </c>
      <c r="W192" s="768" t="s">
        <v>1094</v>
      </c>
      <c r="X192" s="96"/>
      <c r="Y192" s="769" t="s">
        <v>1001</v>
      </c>
      <c r="Z192" s="770" t="n">
        <v>0.06</v>
      </c>
      <c r="AA192" s="914" t="s">
        <v>445</v>
      </c>
      <c r="AB192" s="772" t="s">
        <v>1095</v>
      </c>
      <c r="AC192" s="830" t="str">
        <f aca="false">AA192&amp;AB192</f>
        <v>東京都武蔵村山市</v>
      </c>
      <c r="AD192" s="831" t="n">
        <v>10.42</v>
      </c>
      <c r="AE192" s="772" t="n">
        <v>10.33</v>
      </c>
      <c r="AF192" s="830" t="n">
        <v>10.27</v>
      </c>
      <c r="AG192" s="697"/>
    </row>
    <row r="193" customFormat="false" ht="13.5" hidden="false" customHeight="false" outlineLevel="0" collapsed="false">
      <c r="V193" s="768" t="s">
        <v>457</v>
      </c>
      <c r="W193" s="768" t="s">
        <v>1096</v>
      </c>
      <c r="X193" s="96"/>
      <c r="Y193" s="769" t="s">
        <v>1001</v>
      </c>
      <c r="Z193" s="770" t="n">
        <v>0.06</v>
      </c>
      <c r="AA193" s="914" t="s">
        <v>445</v>
      </c>
      <c r="AB193" s="772" t="s">
        <v>1097</v>
      </c>
      <c r="AC193" s="830" t="str">
        <f aca="false">AA193&amp;AB193</f>
        <v>東京都羽村市</v>
      </c>
      <c r="AD193" s="831" t="n">
        <v>10.42</v>
      </c>
      <c r="AE193" s="772" t="n">
        <v>10.33</v>
      </c>
      <c r="AF193" s="830" t="n">
        <v>10.27</v>
      </c>
      <c r="AG193" s="697"/>
    </row>
    <row r="194" customFormat="false" ht="13.5" hidden="false" customHeight="false" outlineLevel="0" collapsed="false">
      <c r="V194" s="768" t="s">
        <v>457</v>
      </c>
      <c r="W194" s="768" t="s">
        <v>1098</v>
      </c>
      <c r="X194" s="96"/>
      <c r="Y194" s="769" t="s">
        <v>1001</v>
      </c>
      <c r="Z194" s="770" t="n">
        <v>0.06</v>
      </c>
      <c r="AA194" s="914" t="s">
        <v>445</v>
      </c>
      <c r="AB194" s="772" t="s">
        <v>1099</v>
      </c>
      <c r="AC194" s="830" t="str">
        <f aca="false">AA194&amp;AB194</f>
        <v>東京都瑞穂町</v>
      </c>
      <c r="AD194" s="831" t="n">
        <v>10.42</v>
      </c>
      <c r="AE194" s="772" t="n">
        <v>10.33</v>
      </c>
      <c r="AF194" s="830" t="n">
        <v>10.27</v>
      </c>
      <c r="AG194" s="697"/>
    </row>
    <row r="195" customFormat="false" ht="13.5" hidden="false" customHeight="false" outlineLevel="0" collapsed="false">
      <c r="V195" s="768" t="s">
        <v>457</v>
      </c>
      <c r="W195" s="768" t="s">
        <v>1100</v>
      </c>
      <c r="X195" s="96"/>
      <c r="Y195" s="769" t="s">
        <v>1001</v>
      </c>
      <c r="Z195" s="770" t="n">
        <v>0.06</v>
      </c>
      <c r="AA195" s="914" t="s">
        <v>445</v>
      </c>
      <c r="AB195" s="772" t="s">
        <v>1101</v>
      </c>
      <c r="AC195" s="830" t="str">
        <f aca="false">AA195&amp;AB195</f>
        <v>東京都奥多摩町</v>
      </c>
      <c r="AD195" s="831" t="n">
        <v>10.42</v>
      </c>
      <c r="AE195" s="772" t="n">
        <v>10.33</v>
      </c>
      <c r="AF195" s="830" t="n">
        <v>10.27</v>
      </c>
      <c r="AG195" s="697"/>
    </row>
    <row r="196" customFormat="false" ht="13.5" hidden="false" customHeight="false" outlineLevel="0" collapsed="false">
      <c r="V196" s="768" t="s">
        <v>457</v>
      </c>
      <c r="W196" s="768" t="s">
        <v>1102</v>
      </c>
      <c r="X196" s="96"/>
      <c r="Y196" s="769" t="s">
        <v>1001</v>
      </c>
      <c r="Z196" s="770" t="n">
        <v>0.06</v>
      </c>
      <c r="AA196" s="914" t="s">
        <v>445</v>
      </c>
      <c r="AB196" s="772" t="s">
        <v>1103</v>
      </c>
      <c r="AC196" s="830" t="str">
        <f aca="false">AA196&amp;AB196</f>
        <v>東京都檜原村</v>
      </c>
      <c r="AD196" s="831" t="n">
        <v>10.42</v>
      </c>
      <c r="AE196" s="772" t="n">
        <v>10.33</v>
      </c>
      <c r="AF196" s="830" t="n">
        <v>10.27</v>
      </c>
      <c r="AG196" s="697"/>
    </row>
    <row r="197" customFormat="false" ht="13.5" hidden="false" customHeight="false" outlineLevel="0" collapsed="false">
      <c r="V197" s="768" t="s">
        <v>457</v>
      </c>
      <c r="W197" s="768" t="s">
        <v>1104</v>
      </c>
      <c r="X197" s="96"/>
      <c r="Y197" s="769" t="s">
        <v>1001</v>
      </c>
      <c r="Z197" s="770" t="n">
        <v>0.06</v>
      </c>
      <c r="AA197" s="914" t="s">
        <v>553</v>
      </c>
      <c r="AB197" s="772" t="s">
        <v>1105</v>
      </c>
      <c r="AC197" s="830" t="str">
        <f aca="false">AA197&amp;AB197</f>
        <v>神奈川県秦野市</v>
      </c>
      <c r="AD197" s="831" t="n">
        <v>10.42</v>
      </c>
      <c r="AE197" s="772" t="n">
        <v>10.33</v>
      </c>
      <c r="AF197" s="830" t="n">
        <v>10.27</v>
      </c>
      <c r="AG197" s="697"/>
    </row>
    <row r="198" customFormat="false" ht="13.5" hidden="false" customHeight="false" outlineLevel="0" collapsed="false">
      <c r="V198" s="768" t="s">
        <v>457</v>
      </c>
      <c r="W198" s="768" t="s">
        <v>1106</v>
      </c>
      <c r="X198" s="96"/>
      <c r="Y198" s="769" t="s">
        <v>1001</v>
      </c>
      <c r="Z198" s="770" t="n">
        <v>0.06</v>
      </c>
      <c r="AA198" s="914" t="s">
        <v>553</v>
      </c>
      <c r="AB198" s="772" t="s">
        <v>1107</v>
      </c>
      <c r="AC198" s="830" t="str">
        <f aca="false">AA198&amp;AB198</f>
        <v>神奈川県大磯町</v>
      </c>
      <c r="AD198" s="831" t="n">
        <v>10.42</v>
      </c>
      <c r="AE198" s="772" t="n">
        <v>10.33</v>
      </c>
      <c r="AF198" s="830" t="n">
        <v>10.27</v>
      </c>
      <c r="AG198" s="697"/>
    </row>
    <row r="199" customFormat="false" ht="13.5" hidden="false" customHeight="false" outlineLevel="0" collapsed="false">
      <c r="V199" s="768" t="s">
        <v>457</v>
      </c>
      <c r="W199" s="768" t="s">
        <v>1108</v>
      </c>
      <c r="X199" s="96"/>
      <c r="Y199" s="769" t="s">
        <v>1001</v>
      </c>
      <c r="Z199" s="770" t="n">
        <v>0.06</v>
      </c>
      <c r="AA199" s="914" t="s">
        <v>553</v>
      </c>
      <c r="AB199" s="772" t="s">
        <v>1109</v>
      </c>
      <c r="AC199" s="830" t="str">
        <f aca="false">AA199&amp;AB199</f>
        <v>神奈川県二宮町</v>
      </c>
      <c r="AD199" s="831" t="n">
        <v>10.42</v>
      </c>
      <c r="AE199" s="772" t="n">
        <v>10.33</v>
      </c>
      <c r="AF199" s="830" t="n">
        <v>10.27</v>
      </c>
      <c r="AG199" s="697"/>
    </row>
    <row r="200" customFormat="false" ht="13.5" hidden="false" customHeight="false" outlineLevel="0" collapsed="false">
      <c r="V200" s="768" t="s">
        <v>457</v>
      </c>
      <c r="W200" s="768" t="s">
        <v>1110</v>
      </c>
      <c r="X200" s="96"/>
      <c r="Y200" s="769" t="s">
        <v>1001</v>
      </c>
      <c r="Z200" s="770" t="n">
        <v>0.06</v>
      </c>
      <c r="AA200" s="914" t="s">
        <v>553</v>
      </c>
      <c r="AB200" s="772" t="s">
        <v>1111</v>
      </c>
      <c r="AC200" s="830" t="str">
        <f aca="false">AA200&amp;AB200</f>
        <v>神奈川県中井町</v>
      </c>
      <c r="AD200" s="831" t="n">
        <v>10.42</v>
      </c>
      <c r="AE200" s="772" t="n">
        <v>10.33</v>
      </c>
      <c r="AF200" s="830" t="n">
        <v>10.27</v>
      </c>
      <c r="AG200" s="697"/>
    </row>
    <row r="201" customFormat="false" ht="13.5" hidden="false" customHeight="false" outlineLevel="0" collapsed="false">
      <c r="V201" s="768" t="s">
        <v>457</v>
      </c>
      <c r="W201" s="768" t="s">
        <v>1112</v>
      </c>
      <c r="X201" s="96"/>
      <c r="Y201" s="769" t="s">
        <v>1001</v>
      </c>
      <c r="Z201" s="770" t="n">
        <v>0.06</v>
      </c>
      <c r="AA201" s="914" t="s">
        <v>553</v>
      </c>
      <c r="AB201" s="772" t="s">
        <v>1113</v>
      </c>
      <c r="AC201" s="830" t="str">
        <f aca="false">AA201&amp;AB201</f>
        <v>神奈川県清川村</v>
      </c>
      <c r="AD201" s="831" t="n">
        <v>10.42</v>
      </c>
      <c r="AE201" s="772" t="n">
        <v>10.33</v>
      </c>
      <c r="AF201" s="830" t="n">
        <v>10.27</v>
      </c>
      <c r="AG201" s="697"/>
    </row>
    <row r="202" customFormat="false" ht="13.5" hidden="false" customHeight="false" outlineLevel="0" collapsed="false">
      <c r="V202" s="768" t="s">
        <v>457</v>
      </c>
      <c r="W202" s="768" t="s">
        <v>1114</v>
      </c>
      <c r="X202" s="96"/>
      <c r="Y202" s="769" t="s">
        <v>1001</v>
      </c>
      <c r="Z202" s="770" t="n">
        <v>0.06</v>
      </c>
      <c r="AA202" s="914" t="s">
        <v>603</v>
      </c>
      <c r="AB202" s="772" t="s">
        <v>1115</v>
      </c>
      <c r="AC202" s="830" t="str">
        <f aca="false">AA202&amp;AB202</f>
        <v>岐阜県岐阜市</v>
      </c>
      <c r="AD202" s="831" t="n">
        <v>10.42</v>
      </c>
      <c r="AE202" s="772" t="n">
        <v>10.33</v>
      </c>
      <c r="AF202" s="830" t="n">
        <v>10.27</v>
      </c>
      <c r="AG202" s="697"/>
    </row>
    <row r="203" customFormat="false" ht="13.5" hidden="false" customHeight="false" outlineLevel="0" collapsed="false">
      <c r="V203" s="768" t="s">
        <v>457</v>
      </c>
      <c r="W203" s="768" t="s">
        <v>1116</v>
      </c>
      <c r="X203" s="96"/>
      <c r="Y203" s="769" t="s">
        <v>1001</v>
      </c>
      <c r="Z203" s="770" t="n">
        <v>0.06</v>
      </c>
      <c r="AA203" s="914" t="s">
        <v>610</v>
      </c>
      <c r="AB203" s="772" t="s">
        <v>1117</v>
      </c>
      <c r="AC203" s="830" t="str">
        <f aca="false">AA203&amp;AB203</f>
        <v>静岡県静岡市</v>
      </c>
      <c r="AD203" s="831" t="n">
        <v>10.42</v>
      </c>
      <c r="AE203" s="772" t="n">
        <v>10.33</v>
      </c>
      <c r="AF203" s="830" t="n">
        <v>10.27</v>
      </c>
      <c r="AG203" s="697"/>
    </row>
    <row r="204" customFormat="false" ht="13.5" hidden="false" customHeight="false" outlineLevel="0" collapsed="false">
      <c r="V204" s="768" t="s">
        <v>457</v>
      </c>
      <c r="W204" s="768" t="s">
        <v>1118</v>
      </c>
      <c r="X204" s="96"/>
      <c r="Y204" s="769" t="s">
        <v>1001</v>
      </c>
      <c r="Z204" s="770" t="n">
        <v>0.06</v>
      </c>
      <c r="AA204" s="914" t="s">
        <v>618</v>
      </c>
      <c r="AB204" s="772" t="s">
        <v>1119</v>
      </c>
      <c r="AC204" s="830" t="str">
        <f aca="false">AA204&amp;AB204</f>
        <v>愛知県岡崎市</v>
      </c>
      <c r="AD204" s="831" t="n">
        <v>10.42</v>
      </c>
      <c r="AE204" s="772" t="n">
        <v>10.33</v>
      </c>
      <c r="AF204" s="830" t="n">
        <v>10.27</v>
      </c>
      <c r="AG204" s="697"/>
    </row>
    <row r="205" customFormat="false" ht="13.5" hidden="false" customHeight="false" outlineLevel="0" collapsed="false">
      <c r="V205" s="768" t="s">
        <v>457</v>
      </c>
      <c r="W205" s="768" t="s">
        <v>1120</v>
      </c>
      <c r="X205" s="96"/>
      <c r="Y205" s="769" t="s">
        <v>1001</v>
      </c>
      <c r="Z205" s="770" t="n">
        <v>0.06</v>
      </c>
      <c r="AA205" s="914" t="s">
        <v>618</v>
      </c>
      <c r="AB205" s="772" t="s">
        <v>1121</v>
      </c>
      <c r="AC205" s="830" t="str">
        <f aca="false">AA205&amp;AB205</f>
        <v>愛知県一宮市</v>
      </c>
      <c r="AD205" s="831" t="n">
        <v>10.42</v>
      </c>
      <c r="AE205" s="772" t="n">
        <v>10.33</v>
      </c>
      <c r="AF205" s="830" t="n">
        <v>10.27</v>
      </c>
      <c r="AG205" s="697"/>
    </row>
    <row r="206" customFormat="false" ht="13.5" hidden="false" customHeight="false" outlineLevel="0" collapsed="false">
      <c r="V206" s="768" t="s">
        <v>457</v>
      </c>
      <c r="W206" s="768" t="s">
        <v>1122</v>
      </c>
      <c r="X206" s="96"/>
      <c r="Y206" s="769" t="s">
        <v>1001</v>
      </c>
      <c r="Z206" s="770" t="n">
        <v>0.06</v>
      </c>
      <c r="AA206" s="914" t="s">
        <v>618</v>
      </c>
      <c r="AB206" s="772" t="s">
        <v>1123</v>
      </c>
      <c r="AC206" s="830" t="str">
        <f aca="false">AA206&amp;AB206</f>
        <v>愛知県瀬戸市</v>
      </c>
      <c r="AD206" s="831" t="n">
        <v>10.42</v>
      </c>
      <c r="AE206" s="772" t="n">
        <v>10.33</v>
      </c>
      <c r="AF206" s="830" t="n">
        <v>10.27</v>
      </c>
      <c r="AG206" s="697"/>
    </row>
    <row r="207" customFormat="false" ht="13.5" hidden="false" customHeight="false" outlineLevel="0" collapsed="false">
      <c r="V207" s="768" t="s">
        <v>457</v>
      </c>
      <c r="W207" s="768" t="s">
        <v>1124</v>
      </c>
      <c r="X207" s="96"/>
      <c r="Y207" s="769" t="s">
        <v>1001</v>
      </c>
      <c r="Z207" s="770" t="n">
        <v>0.06</v>
      </c>
      <c r="AA207" s="914" t="s">
        <v>618</v>
      </c>
      <c r="AB207" s="772" t="s">
        <v>1125</v>
      </c>
      <c r="AC207" s="830" t="str">
        <f aca="false">AA207&amp;AB207</f>
        <v>愛知県春日井市</v>
      </c>
      <c r="AD207" s="831" t="n">
        <v>10.42</v>
      </c>
      <c r="AE207" s="772" t="n">
        <v>10.33</v>
      </c>
      <c r="AF207" s="830" t="n">
        <v>10.27</v>
      </c>
      <c r="AG207" s="697"/>
    </row>
    <row r="208" customFormat="false" ht="13.5" hidden="false" customHeight="false" outlineLevel="0" collapsed="false">
      <c r="V208" s="768" t="s">
        <v>457</v>
      </c>
      <c r="W208" s="768" t="s">
        <v>1126</v>
      </c>
      <c r="X208" s="96"/>
      <c r="Y208" s="769" t="s">
        <v>1001</v>
      </c>
      <c r="Z208" s="770" t="n">
        <v>0.06</v>
      </c>
      <c r="AA208" s="914" t="s">
        <v>618</v>
      </c>
      <c r="AB208" s="772" t="s">
        <v>1127</v>
      </c>
      <c r="AC208" s="830" t="str">
        <f aca="false">AA208&amp;AB208</f>
        <v>愛知県津島市</v>
      </c>
      <c r="AD208" s="831" t="n">
        <v>10.42</v>
      </c>
      <c r="AE208" s="772" t="n">
        <v>10.33</v>
      </c>
      <c r="AF208" s="830" t="n">
        <v>10.27</v>
      </c>
      <c r="AG208" s="697"/>
    </row>
    <row r="209" customFormat="false" ht="13.5" hidden="false" customHeight="false" outlineLevel="0" collapsed="false">
      <c r="V209" s="768" t="s">
        <v>457</v>
      </c>
      <c r="W209" s="768" t="s">
        <v>1128</v>
      </c>
      <c r="X209" s="96"/>
      <c r="Y209" s="769" t="s">
        <v>1001</v>
      </c>
      <c r="Z209" s="770" t="n">
        <v>0.06</v>
      </c>
      <c r="AA209" s="914" t="s">
        <v>618</v>
      </c>
      <c r="AB209" s="772" t="s">
        <v>1129</v>
      </c>
      <c r="AC209" s="830" t="str">
        <f aca="false">AA209&amp;AB209</f>
        <v>愛知県碧南市</v>
      </c>
      <c r="AD209" s="831" t="n">
        <v>10.42</v>
      </c>
      <c r="AE209" s="772" t="n">
        <v>10.33</v>
      </c>
      <c r="AF209" s="830" t="n">
        <v>10.27</v>
      </c>
      <c r="AG209" s="697"/>
    </row>
    <row r="210" customFormat="false" ht="13.5" hidden="false" customHeight="false" outlineLevel="0" collapsed="false">
      <c r="V210" s="768" t="s">
        <v>457</v>
      </c>
      <c r="W210" s="768" t="s">
        <v>1130</v>
      </c>
      <c r="X210" s="96"/>
      <c r="Y210" s="769" t="s">
        <v>1001</v>
      </c>
      <c r="Z210" s="770" t="n">
        <v>0.06</v>
      </c>
      <c r="AA210" s="914" t="s">
        <v>618</v>
      </c>
      <c r="AB210" s="772" t="s">
        <v>1131</v>
      </c>
      <c r="AC210" s="830" t="str">
        <f aca="false">AA210&amp;AB210</f>
        <v>愛知県安城市</v>
      </c>
      <c r="AD210" s="831" t="n">
        <v>10.42</v>
      </c>
      <c r="AE210" s="772" t="n">
        <v>10.33</v>
      </c>
      <c r="AF210" s="830" t="n">
        <v>10.27</v>
      </c>
      <c r="AG210" s="697"/>
    </row>
    <row r="211" customFormat="false" ht="13.5" hidden="false" customHeight="false" outlineLevel="0" collapsed="false">
      <c r="V211" s="768" t="s">
        <v>457</v>
      </c>
      <c r="W211" s="768" t="s">
        <v>1132</v>
      </c>
      <c r="X211" s="96"/>
      <c r="Y211" s="769" t="s">
        <v>1001</v>
      </c>
      <c r="Z211" s="770" t="n">
        <v>0.06</v>
      </c>
      <c r="AA211" s="914" t="s">
        <v>618</v>
      </c>
      <c r="AB211" s="772" t="s">
        <v>1133</v>
      </c>
      <c r="AC211" s="830" t="str">
        <f aca="false">AA211&amp;AB211</f>
        <v>愛知県西尾市</v>
      </c>
      <c r="AD211" s="831" t="n">
        <v>10.42</v>
      </c>
      <c r="AE211" s="772" t="n">
        <v>10.33</v>
      </c>
      <c r="AF211" s="830" t="n">
        <v>10.27</v>
      </c>
      <c r="AG211" s="697"/>
    </row>
    <row r="212" customFormat="false" ht="13.5" hidden="false" customHeight="false" outlineLevel="0" collapsed="false">
      <c r="V212" s="768" t="s">
        <v>457</v>
      </c>
      <c r="W212" s="768" t="s">
        <v>1134</v>
      </c>
      <c r="X212" s="96"/>
      <c r="Y212" s="769" t="s">
        <v>1001</v>
      </c>
      <c r="Z212" s="770" t="n">
        <v>0.06</v>
      </c>
      <c r="AA212" s="914" t="s">
        <v>618</v>
      </c>
      <c r="AB212" s="772" t="s">
        <v>1135</v>
      </c>
      <c r="AC212" s="830" t="str">
        <f aca="false">AA212&amp;AB212</f>
        <v>愛知県犬山市</v>
      </c>
      <c r="AD212" s="831" t="n">
        <v>10.42</v>
      </c>
      <c r="AE212" s="772" t="n">
        <v>10.33</v>
      </c>
      <c r="AF212" s="830" t="n">
        <v>10.27</v>
      </c>
      <c r="AG212" s="697"/>
    </row>
    <row r="213" customFormat="false" ht="13.5" hidden="false" customHeight="false" outlineLevel="0" collapsed="false">
      <c r="V213" s="768" t="s">
        <v>457</v>
      </c>
      <c r="W213" s="768" t="s">
        <v>1136</v>
      </c>
      <c r="X213" s="96"/>
      <c r="Y213" s="769" t="s">
        <v>1001</v>
      </c>
      <c r="Z213" s="770" t="n">
        <v>0.06</v>
      </c>
      <c r="AA213" s="914" t="s">
        <v>618</v>
      </c>
      <c r="AB213" s="772" t="s">
        <v>1137</v>
      </c>
      <c r="AC213" s="830" t="str">
        <f aca="false">AA213&amp;AB213</f>
        <v>愛知県江南市</v>
      </c>
      <c r="AD213" s="831" t="n">
        <v>10.42</v>
      </c>
      <c r="AE213" s="772" t="n">
        <v>10.33</v>
      </c>
      <c r="AF213" s="830" t="n">
        <v>10.27</v>
      </c>
      <c r="AG213" s="697"/>
    </row>
    <row r="214" customFormat="false" ht="13.5" hidden="false" customHeight="false" outlineLevel="0" collapsed="false">
      <c r="V214" s="768" t="s">
        <v>457</v>
      </c>
      <c r="W214" s="768" t="s">
        <v>1138</v>
      </c>
      <c r="X214" s="96"/>
      <c r="Y214" s="769" t="s">
        <v>1001</v>
      </c>
      <c r="Z214" s="770" t="n">
        <v>0.06</v>
      </c>
      <c r="AA214" s="914" t="s">
        <v>618</v>
      </c>
      <c r="AB214" s="772" t="s">
        <v>1139</v>
      </c>
      <c r="AC214" s="830" t="str">
        <f aca="false">AA214&amp;AB214</f>
        <v>愛知県稲沢市</v>
      </c>
      <c r="AD214" s="831" t="n">
        <v>10.42</v>
      </c>
      <c r="AE214" s="772" t="n">
        <v>10.33</v>
      </c>
      <c r="AF214" s="830" t="n">
        <v>10.27</v>
      </c>
      <c r="AG214" s="697"/>
    </row>
    <row r="215" customFormat="false" ht="13.5" hidden="false" customHeight="false" outlineLevel="0" collapsed="false">
      <c r="V215" s="768" t="s">
        <v>457</v>
      </c>
      <c r="W215" s="768" t="s">
        <v>1140</v>
      </c>
      <c r="X215" s="96"/>
      <c r="Y215" s="769" t="s">
        <v>1001</v>
      </c>
      <c r="Z215" s="770" t="n">
        <v>0.06</v>
      </c>
      <c r="AA215" s="914" t="s">
        <v>618</v>
      </c>
      <c r="AB215" s="772" t="s">
        <v>1141</v>
      </c>
      <c r="AC215" s="830" t="str">
        <f aca="false">AA215&amp;AB215</f>
        <v>愛知県尾張旭市</v>
      </c>
      <c r="AD215" s="831" t="n">
        <v>10.42</v>
      </c>
      <c r="AE215" s="772" t="n">
        <v>10.33</v>
      </c>
      <c r="AF215" s="830" t="n">
        <v>10.27</v>
      </c>
      <c r="AG215" s="697"/>
    </row>
    <row r="216" customFormat="false" ht="13.5" hidden="false" customHeight="false" outlineLevel="0" collapsed="false">
      <c r="V216" s="768" t="s">
        <v>457</v>
      </c>
      <c r="W216" s="768" t="s">
        <v>1142</v>
      </c>
      <c r="X216" s="96"/>
      <c r="Y216" s="769" t="s">
        <v>1001</v>
      </c>
      <c r="Z216" s="770" t="n">
        <v>0.06</v>
      </c>
      <c r="AA216" s="914" t="s">
        <v>618</v>
      </c>
      <c r="AB216" s="772" t="s">
        <v>1143</v>
      </c>
      <c r="AC216" s="830" t="str">
        <f aca="false">AA216&amp;AB216</f>
        <v>愛知県岩倉市</v>
      </c>
      <c r="AD216" s="831" t="n">
        <v>10.42</v>
      </c>
      <c r="AE216" s="772" t="n">
        <v>10.33</v>
      </c>
      <c r="AF216" s="830" t="n">
        <v>10.27</v>
      </c>
      <c r="AG216" s="697"/>
    </row>
    <row r="217" customFormat="false" ht="13.5" hidden="false" customHeight="false" outlineLevel="0" collapsed="false">
      <c r="V217" s="768" t="s">
        <v>457</v>
      </c>
      <c r="W217" s="768" t="s">
        <v>1144</v>
      </c>
      <c r="X217" s="96"/>
      <c r="Y217" s="769" t="s">
        <v>1001</v>
      </c>
      <c r="Z217" s="770" t="n">
        <v>0.06</v>
      </c>
      <c r="AA217" s="914" t="s">
        <v>618</v>
      </c>
      <c r="AB217" s="772" t="s">
        <v>1145</v>
      </c>
      <c r="AC217" s="830" t="str">
        <f aca="false">AA217&amp;AB217</f>
        <v>愛知県日進市</v>
      </c>
      <c r="AD217" s="831" t="n">
        <v>10.42</v>
      </c>
      <c r="AE217" s="772" t="n">
        <v>10.33</v>
      </c>
      <c r="AF217" s="830" t="n">
        <v>10.27</v>
      </c>
      <c r="AG217" s="697"/>
    </row>
    <row r="218" customFormat="false" ht="13.5" hidden="false" customHeight="false" outlineLevel="0" collapsed="false">
      <c r="V218" s="768" t="s">
        <v>457</v>
      </c>
      <c r="W218" s="768" t="s">
        <v>1146</v>
      </c>
      <c r="X218" s="96"/>
      <c r="Y218" s="769" t="s">
        <v>1001</v>
      </c>
      <c r="Z218" s="770" t="n">
        <v>0.06</v>
      </c>
      <c r="AA218" s="914" t="s">
        <v>618</v>
      </c>
      <c r="AB218" s="772" t="s">
        <v>1147</v>
      </c>
      <c r="AC218" s="830" t="str">
        <f aca="false">AA218&amp;AB218</f>
        <v>愛知県愛西市</v>
      </c>
      <c r="AD218" s="831" t="n">
        <v>10.42</v>
      </c>
      <c r="AE218" s="772" t="n">
        <v>10.33</v>
      </c>
      <c r="AF218" s="830" t="n">
        <v>10.27</v>
      </c>
      <c r="AG218" s="697"/>
    </row>
    <row r="219" customFormat="false" ht="13.5" hidden="false" customHeight="false" outlineLevel="0" collapsed="false">
      <c r="V219" s="768" t="s">
        <v>457</v>
      </c>
      <c r="W219" s="768" t="s">
        <v>1148</v>
      </c>
      <c r="X219" s="96"/>
      <c r="Y219" s="769" t="s">
        <v>1001</v>
      </c>
      <c r="Z219" s="770" t="n">
        <v>0.06</v>
      </c>
      <c r="AA219" s="914" t="s">
        <v>618</v>
      </c>
      <c r="AB219" s="772" t="s">
        <v>1149</v>
      </c>
      <c r="AC219" s="830" t="str">
        <f aca="false">AA219&amp;AB219</f>
        <v>愛知県清須市</v>
      </c>
      <c r="AD219" s="831" t="n">
        <v>10.42</v>
      </c>
      <c r="AE219" s="772" t="n">
        <v>10.33</v>
      </c>
      <c r="AF219" s="830" t="n">
        <v>10.27</v>
      </c>
      <c r="AG219" s="697"/>
    </row>
    <row r="220" customFormat="false" ht="13.5" hidden="false" customHeight="false" outlineLevel="0" collapsed="false">
      <c r="V220" s="768" t="s">
        <v>457</v>
      </c>
      <c r="W220" s="768" t="s">
        <v>1150</v>
      </c>
      <c r="X220" s="96"/>
      <c r="Y220" s="769" t="s">
        <v>1001</v>
      </c>
      <c r="Z220" s="770" t="n">
        <v>0.06</v>
      </c>
      <c r="AA220" s="914" t="s">
        <v>618</v>
      </c>
      <c r="AB220" s="772" t="s">
        <v>1151</v>
      </c>
      <c r="AC220" s="830" t="str">
        <f aca="false">AA220&amp;AB220</f>
        <v>愛知県北名古屋市</v>
      </c>
      <c r="AD220" s="831" t="n">
        <v>10.42</v>
      </c>
      <c r="AE220" s="772" t="n">
        <v>10.33</v>
      </c>
      <c r="AF220" s="830" t="n">
        <v>10.27</v>
      </c>
      <c r="AG220" s="697"/>
    </row>
    <row r="221" customFormat="false" ht="13.5" hidden="false" customHeight="false" outlineLevel="0" collapsed="false">
      <c r="V221" s="768" t="s">
        <v>457</v>
      </c>
      <c r="W221" s="768" t="s">
        <v>1152</v>
      </c>
      <c r="X221" s="96"/>
      <c r="Y221" s="769" t="s">
        <v>1001</v>
      </c>
      <c r="Z221" s="770" t="n">
        <v>0.06</v>
      </c>
      <c r="AA221" s="914" t="s">
        <v>618</v>
      </c>
      <c r="AB221" s="772" t="s">
        <v>1153</v>
      </c>
      <c r="AC221" s="830" t="str">
        <f aca="false">AA221&amp;AB221</f>
        <v>愛知県弥富市</v>
      </c>
      <c r="AD221" s="831" t="n">
        <v>10.42</v>
      </c>
      <c r="AE221" s="772" t="n">
        <v>10.33</v>
      </c>
      <c r="AF221" s="830" t="n">
        <v>10.27</v>
      </c>
      <c r="AG221" s="697"/>
    </row>
    <row r="222" customFormat="false" ht="13.5" hidden="false" customHeight="false" outlineLevel="0" collapsed="false">
      <c r="V222" s="768" t="s">
        <v>457</v>
      </c>
      <c r="W222" s="768" t="s">
        <v>1154</v>
      </c>
      <c r="X222" s="96"/>
      <c r="Y222" s="769" t="s">
        <v>1001</v>
      </c>
      <c r="Z222" s="770" t="n">
        <v>0.06</v>
      </c>
      <c r="AA222" s="914" t="s">
        <v>618</v>
      </c>
      <c r="AB222" s="772" t="s">
        <v>1155</v>
      </c>
      <c r="AC222" s="830" t="str">
        <f aca="false">AA222&amp;AB222</f>
        <v>愛知県あま市</v>
      </c>
      <c r="AD222" s="831" t="n">
        <v>10.42</v>
      </c>
      <c r="AE222" s="772" t="n">
        <v>10.33</v>
      </c>
      <c r="AF222" s="830" t="n">
        <v>10.27</v>
      </c>
      <c r="AG222" s="697"/>
    </row>
    <row r="223" customFormat="false" ht="13.5" hidden="false" customHeight="false" outlineLevel="0" collapsed="false">
      <c r="V223" s="768" t="s">
        <v>457</v>
      </c>
      <c r="W223" s="768" t="s">
        <v>1156</v>
      </c>
      <c r="X223" s="96"/>
      <c r="Y223" s="769" t="s">
        <v>1001</v>
      </c>
      <c r="Z223" s="770" t="n">
        <v>0.06</v>
      </c>
      <c r="AA223" s="914" t="s">
        <v>618</v>
      </c>
      <c r="AB223" s="772" t="s">
        <v>1157</v>
      </c>
      <c r="AC223" s="830" t="str">
        <f aca="false">AA223&amp;AB223</f>
        <v>愛知県長久手市</v>
      </c>
      <c r="AD223" s="831" t="n">
        <v>10.42</v>
      </c>
      <c r="AE223" s="772" t="n">
        <v>10.33</v>
      </c>
      <c r="AF223" s="830" t="n">
        <v>10.27</v>
      </c>
      <c r="AG223" s="697"/>
    </row>
    <row r="224" customFormat="false" ht="13.5" hidden="false" customHeight="false" outlineLevel="0" collapsed="false">
      <c r="V224" s="768" t="s">
        <v>457</v>
      </c>
      <c r="W224" s="768" t="s">
        <v>1158</v>
      </c>
      <c r="X224" s="96"/>
      <c r="Y224" s="769" t="s">
        <v>1001</v>
      </c>
      <c r="Z224" s="770" t="n">
        <v>0.06</v>
      </c>
      <c r="AA224" s="914" t="s">
        <v>618</v>
      </c>
      <c r="AB224" s="772" t="s">
        <v>1159</v>
      </c>
      <c r="AC224" s="830" t="str">
        <f aca="false">AA224&amp;AB224</f>
        <v>愛知県東郷町</v>
      </c>
      <c r="AD224" s="831" t="n">
        <v>10.42</v>
      </c>
      <c r="AE224" s="772" t="n">
        <v>10.33</v>
      </c>
      <c r="AF224" s="830" t="n">
        <v>10.27</v>
      </c>
      <c r="AG224" s="697"/>
    </row>
    <row r="225" customFormat="false" ht="13.5" hidden="false" customHeight="false" outlineLevel="0" collapsed="false">
      <c r="V225" s="768" t="s">
        <v>457</v>
      </c>
      <c r="W225" s="768" t="s">
        <v>1160</v>
      </c>
      <c r="X225" s="96"/>
      <c r="Y225" s="769" t="s">
        <v>1001</v>
      </c>
      <c r="Z225" s="770" t="n">
        <v>0.06</v>
      </c>
      <c r="AA225" s="914" t="s">
        <v>618</v>
      </c>
      <c r="AB225" s="772" t="s">
        <v>1161</v>
      </c>
      <c r="AC225" s="830" t="str">
        <f aca="false">AA225&amp;AB225</f>
        <v>愛知県大治町</v>
      </c>
      <c r="AD225" s="831" t="n">
        <v>10.42</v>
      </c>
      <c r="AE225" s="772" t="n">
        <v>10.33</v>
      </c>
      <c r="AF225" s="830" t="n">
        <v>10.27</v>
      </c>
      <c r="AG225" s="697"/>
    </row>
    <row r="226" customFormat="false" ht="13.5" hidden="false" customHeight="false" outlineLevel="0" collapsed="false">
      <c r="V226" s="768" t="s">
        <v>457</v>
      </c>
      <c r="W226" s="768" t="s">
        <v>1162</v>
      </c>
      <c r="X226" s="96"/>
      <c r="Y226" s="769" t="s">
        <v>1001</v>
      </c>
      <c r="Z226" s="770" t="n">
        <v>0.06</v>
      </c>
      <c r="AA226" s="914" t="s">
        <v>618</v>
      </c>
      <c r="AB226" s="772" t="s">
        <v>1163</v>
      </c>
      <c r="AC226" s="830" t="str">
        <f aca="false">AA226&amp;AB226</f>
        <v>愛知県蟹江町</v>
      </c>
      <c r="AD226" s="831" t="n">
        <v>10.42</v>
      </c>
      <c r="AE226" s="772" t="n">
        <v>10.33</v>
      </c>
      <c r="AF226" s="830" t="n">
        <v>10.27</v>
      </c>
      <c r="AG226" s="697"/>
    </row>
    <row r="227" customFormat="false" ht="13.5" hidden="false" customHeight="false" outlineLevel="0" collapsed="false">
      <c r="V227" s="768" t="s">
        <v>457</v>
      </c>
      <c r="W227" s="768" t="s">
        <v>1164</v>
      </c>
      <c r="X227" s="96"/>
      <c r="Y227" s="769" t="s">
        <v>1001</v>
      </c>
      <c r="Z227" s="770" t="n">
        <v>0.06</v>
      </c>
      <c r="AA227" s="914" t="s">
        <v>618</v>
      </c>
      <c r="AB227" s="772" t="s">
        <v>1165</v>
      </c>
      <c r="AC227" s="830" t="str">
        <f aca="false">AA227&amp;AB227</f>
        <v>愛知県豊山町</v>
      </c>
      <c r="AD227" s="831" t="n">
        <v>10.42</v>
      </c>
      <c r="AE227" s="772" t="n">
        <v>10.33</v>
      </c>
      <c r="AF227" s="830" t="n">
        <v>10.27</v>
      </c>
      <c r="AG227" s="697"/>
    </row>
    <row r="228" customFormat="false" ht="13.5" hidden="false" customHeight="false" outlineLevel="0" collapsed="false">
      <c r="V228" s="768" t="s">
        <v>466</v>
      </c>
      <c r="W228" s="768" t="s">
        <v>1166</v>
      </c>
      <c r="X228" s="96"/>
      <c r="Y228" s="769" t="s">
        <v>1001</v>
      </c>
      <c r="Z228" s="770" t="n">
        <v>0.06</v>
      </c>
      <c r="AA228" s="914" t="s">
        <v>618</v>
      </c>
      <c r="AB228" s="772" t="s">
        <v>1167</v>
      </c>
      <c r="AC228" s="830" t="str">
        <f aca="false">AA228&amp;AB228</f>
        <v>愛知県飛島村</v>
      </c>
      <c r="AD228" s="831" t="n">
        <v>10.42</v>
      </c>
      <c r="AE228" s="772" t="n">
        <v>10.33</v>
      </c>
      <c r="AF228" s="830" t="n">
        <v>10.27</v>
      </c>
      <c r="AG228" s="697"/>
    </row>
    <row r="229" customFormat="false" ht="13.5" hidden="false" customHeight="false" outlineLevel="0" collapsed="false">
      <c r="V229" s="768" t="s">
        <v>466</v>
      </c>
      <c r="W229" s="768" t="s">
        <v>1168</v>
      </c>
      <c r="X229" s="96"/>
      <c r="Y229" s="769" t="s">
        <v>1001</v>
      </c>
      <c r="Z229" s="770" t="n">
        <v>0.06</v>
      </c>
      <c r="AA229" s="914" t="s">
        <v>625</v>
      </c>
      <c r="AB229" s="772" t="s">
        <v>1169</v>
      </c>
      <c r="AC229" s="830" t="str">
        <f aca="false">AA229&amp;AB229</f>
        <v>三重県津市</v>
      </c>
      <c r="AD229" s="831" t="n">
        <v>10.42</v>
      </c>
      <c r="AE229" s="772" t="n">
        <v>10.33</v>
      </c>
      <c r="AF229" s="830" t="n">
        <v>10.27</v>
      </c>
      <c r="AG229" s="697"/>
    </row>
    <row r="230" customFormat="false" ht="13.5" hidden="false" customHeight="false" outlineLevel="0" collapsed="false">
      <c r="V230" s="768" t="s">
        <v>466</v>
      </c>
      <c r="W230" s="768" t="s">
        <v>1170</v>
      </c>
      <c r="X230" s="96"/>
      <c r="Y230" s="769" t="s">
        <v>1001</v>
      </c>
      <c r="Z230" s="770" t="n">
        <v>0.06</v>
      </c>
      <c r="AA230" s="914" t="s">
        <v>625</v>
      </c>
      <c r="AB230" s="772" t="s">
        <v>1171</v>
      </c>
      <c r="AC230" s="830" t="str">
        <f aca="false">AA230&amp;AB230</f>
        <v>三重県四日市市</v>
      </c>
      <c r="AD230" s="831" t="n">
        <v>10.42</v>
      </c>
      <c r="AE230" s="772" t="n">
        <v>10.33</v>
      </c>
      <c r="AF230" s="830" t="n">
        <v>10.27</v>
      </c>
      <c r="AG230" s="697"/>
    </row>
    <row r="231" customFormat="false" ht="13.5" hidden="false" customHeight="false" outlineLevel="0" collapsed="false">
      <c r="V231" s="768" t="s">
        <v>466</v>
      </c>
      <c r="W231" s="768" t="s">
        <v>1172</v>
      </c>
      <c r="X231" s="96"/>
      <c r="Y231" s="769" t="s">
        <v>1001</v>
      </c>
      <c r="Z231" s="770" t="n">
        <v>0.06</v>
      </c>
      <c r="AA231" s="914" t="s">
        <v>625</v>
      </c>
      <c r="AB231" s="772" t="s">
        <v>1173</v>
      </c>
      <c r="AC231" s="830" t="str">
        <f aca="false">AA231&amp;AB231</f>
        <v>三重県桑名市</v>
      </c>
      <c r="AD231" s="831" t="n">
        <v>10.42</v>
      </c>
      <c r="AE231" s="772" t="n">
        <v>10.33</v>
      </c>
      <c r="AF231" s="830" t="n">
        <v>10.27</v>
      </c>
      <c r="AG231" s="697"/>
    </row>
    <row r="232" customFormat="false" ht="13.5" hidden="false" customHeight="false" outlineLevel="0" collapsed="false">
      <c r="V232" s="768" t="s">
        <v>466</v>
      </c>
      <c r="W232" s="768" t="s">
        <v>1174</v>
      </c>
      <c r="X232" s="96"/>
      <c r="Y232" s="769" t="s">
        <v>1001</v>
      </c>
      <c r="Z232" s="770" t="n">
        <v>0.06</v>
      </c>
      <c r="AA232" s="914" t="s">
        <v>625</v>
      </c>
      <c r="AB232" s="772" t="s">
        <v>1175</v>
      </c>
      <c r="AC232" s="830" t="str">
        <f aca="false">AA232&amp;AB232</f>
        <v>三重県鈴鹿市</v>
      </c>
      <c r="AD232" s="831" t="n">
        <v>10.42</v>
      </c>
      <c r="AE232" s="772" t="n">
        <v>10.33</v>
      </c>
      <c r="AF232" s="830" t="n">
        <v>10.27</v>
      </c>
      <c r="AG232" s="697"/>
    </row>
    <row r="233" customFormat="false" ht="13.5" hidden="false" customHeight="false" outlineLevel="0" collapsed="false">
      <c r="V233" s="768" t="s">
        <v>466</v>
      </c>
      <c r="W233" s="768" t="s">
        <v>1176</v>
      </c>
      <c r="X233" s="96"/>
      <c r="Y233" s="769" t="s">
        <v>1001</v>
      </c>
      <c r="Z233" s="770" t="n">
        <v>0.06</v>
      </c>
      <c r="AA233" s="914" t="s">
        <v>625</v>
      </c>
      <c r="AB233" s="772" t="s">
        <v>1177</v>
      </c>
      <c r="AC233" s="830" t="str">
        <f aca="false">AA233&amp;AB233</f>
        <v>三重県亀山市</v>
      </c>
      <c r="AD233" s="831" t="n">
        <v>10.42</v>
      </c>
      <c r="AE233" s="772" t="n">
        <v>10.33</v>
      </c>
      <c r="AF233" s="830" t="n">
        <v>10.27</v>
      </c>
      <c r="AG233" s="697"/>
    </row>
    <row r="234" customFormat="false" ht="13.5" hidden="false" customHeight="false" outlineLevel="0" collapsed="false">
      <c r="V234" s="768" t="s">
        <v>466</v>
      </c>
      <c r="W234" s="768" t="s">
        <v>1178</v>
      </c>
      <c r="X234" s="96"/>
      <c r="Y234" s="769" t="s">
        <v>1001</v>
      </c>
      <c r="Z234" s="770" t="n">
        <v>0.06</v>
      </c>
      <c r="AA234" s="914" t="s">
        <v>633</v>
      </c>
      <c r="AB234" s="772" t="s">
        <v>1179</v>
      </c>
      <c r="AC234" s="830" t="str">
        <f aca="false">AA234&amp;AB234</f>
        <v>滋賀県彦根市</v>
      </c>
      <c r="AD234" s="831" t="n">
        <v>10.42</v>
      </c>
      <c r="AE234" s="772" t="n">
        <v>10.33</v>
      </c>
      <c r="AF234" s="830" t="n">
        <v>10.27</v>
      </c>
      <c r="AG234" s="697"/>
    </row>
    <row r="235" customFormat="false" ht="13.5" hidden="false" customHeight="false" outlineLevel="0" collapsed="false">
      <c r="V235" s="768" t="s">
        <v>466</v>
      </c>
      <c r="W235" s="768" t="s">
        <v>1180</v>
      </c>
      <c r="X235" s="96"/>
      <c r="Y235" s="769" t="s">
        <v>1001</v>
      </c>
      <c r="Z235" s="770" t="n">
        <v>0.06</v>
      </c>
      <c r="AA235" s="914" t="s">
        <v>633</v>
      </c>
      <c r="AB235" s="772" t="s">
        <v>1181</v>
      </c>
      <c r="AC235" s="830" t="str">
        <f aca="false">AA235&amp;AB235</f>
        <v>滋賀県守山市</v>
      </c>
      <c r="AD235" s="831" t="n">
        <v>10.42</v>
      </c>
      <c r="AE235" s="772" t="n">
        <v>10.33</v>
      </c>
      <c r="AF235" s="830" t="n">
        <v>10.27</v>
      </c>
      <c r="AG235" s="697"/>
    </row>
    <row r="236" customFormat="false" ht="13.5" hidden="false" customHeight="false" outlineLevel="0" collapsed="false">
      <c r="V236" s="768" t="s">
        <v>466</v>
      </c>
      <c r="W236" s="768" t="s">
        <v>1182</v>
      </c>
      <c r="X236" s="96"/>
      <c r="Y236" s="769" t="s">
        <v>1001</v>
      </c>
      <c r="Z236" s="770" t="n">
        <v>0.06</v>
      </c>
      <c r="AA236" s="914" t="s">
        <v>633</v>
      </c>
      <c r="AB236" s="772" t="s">
        <v>1183</v>
      </c>
      <c r="AC236" s="830" t="str">
        <f aca="false">AA236&amp;AB236</f>
        <v>滋賀県甲賀市</v>
      </c>
      <c r="AD236" s="831" t="n">
        <v>10.42</v>
      </c>
      <c r="AE236" s="772" t="n">
        <v>10.33</v>
      </c>
      <c r="AF236" s="830" t="n">
        <v>10.27</v>
      </c>
      <c r="AG236" s="697"/>
    </row>
    <row r="237" customFormat="false" ht="13.5" hidden="false" customHeight="false" outlineLevel="0" collapsed="false">
      <c r="V237" s="768" t="s">
        <v>466</v>
      </c>
      <c r="W237" s="768" t="s">
        <v>1184</v>
      </c>
      <c r="X237" s="96"/>
      <c r="Y237" s="769" t="s">
        <v>1001</v>
      </c>
      <c r="Z237" s="770" t="n">
        <v>0.06</v>
      </c>
      <c r="AA237" s="914" t="s">
        <v>640</v>
      </c>
      <c r="AB237" s="772" t="s">
        <v>1185</v>
      </c>
      <c r="AC237" s="830" t="str">
        <f aca="false">AA237&amp;AB237</f>
        <v>京都府宇治市</v>
      </c>
      <c r="AD237" s="831" t="n">
        <v>10.42</v>
      </c>
      <c r="AE237" s="772" t="n">
        <v>10.33</v>
      </c>
      <c r="AF237" s="830" t="n">
        <v>10.27</v>
      </c>
      <c r="AG237" s="697"/>
    </row>
    <row r="238" customFormat="false" ht="13.5" hidden="false" customHeight="false" outlineLevel="0" collapsed="false">
      <c r="V238" s="768" t="s">
        <v>466</v>
      </c>
      <c r="W238" s="768" t="s">
        <v>1186</v>
      </c>
      <c r="X238" s="96"/>
      <c r="Y238" s="769" t="s">
        <v>1001</v>
      </c>
      <c r="Z238" s="770" t="n">
        <v>0.06</v>
      </c>
      <c r="AA238" s="914" t="s">
        <v>640</v>
      </c>
      <c r="AB238" s="772" t="s">
        <v>1187</v>
      </c>
      <c r="AC238" s="830" t="str">
        <f aca="false">AA238&amp;AB238</f>
        <v>京都府亀岡市</v>
      </c>
      <c r="AD238" s="831" t="n">
        <v>10.42</v>
      </c>
      <c r="AE238" s="772" t="n">
        <v>10.33</v>
      </c>
      <c r="AF238" s="830" t="n">
        <v>10.27</v>
      </c>
      <c r="AG238" s="697"/>
    </row>
    <row r="239" customFormat="false" ht="13.5" hidden="false" customHeight="false" outlineLevel="0" collapsed="false">
      <c r="V239" s="768" t="s">
        <v>466</v>
      </c>
      <c r="W239" s="768" t="s">
        <v>1188</v>
      </c>
      <c r="X239" s="96"/>
      <c r="Y239" s="769" t="s">
        <v>1001</v>
      </c>
      <c r="Z239" s="770" t="n">
        <v>0.06</v>
      </c>
      <c r="AA239" s="914" t="s">
        <v>640</v>
      </c>
      <c r="AB239" s="772" t="s">
        <v>1189</v>
      </c>
      <c r="AC239" s="830" t="str">
        <f aca="false">AA239&amp;AB239</f>
        <v>京都府城陽市</v>
      </c>
      <c r="AD239" s="831" t="n">
        <v>10.42</v>
      </c>
      <c r="AE239" s="772" t="n">
        <v>10.33</v>
      </c>
      <c r="AF239" s="830" t="n">
        <v>10.27</v>
      </c>
      <c r="AG239" s="697"/>
    </row>
    <row r="240" customFormat="false" ht="13.5" hidden="false" customHeight="false" outlineLevel="0" collapsed="false">
      <c r="V240" s="768" t="s">
        <v>466</v>
      </c>
      <c r="W240" s="768" t="s">
        <v>1190</v>
      </c>
      <c r="X240" s="96"/>
      <c r="Y240" s="769" t="s">
        <v>1001</v>
      </c>
      <c r="Z240" s="770" t="n">
        <v>0.06</v>
      </c>
      <c r="AA240" s="914" t="s">
        <v>640</v>
      </c>
      <c r="AB240" s="772" t="s">
        <v>1191</v>
      </c>
      <c r="AC240" s="830" t="str">
        <f aca="false">AA240&amp;AB240</f>
        <v>京都府向日市</v>
      </c>
      <c r="AD240" s="831" t="n">
        <v>10.42</v>
      </c>
      <c r="AE240" s="772" t="n">
        <v>10.33</v>
      </c>
      <c r="AF240" s="830" t="n">
        <v>10.27</v>
      </c>
      <c r="AG240" s="697"/>
    </row>
    <row r="241" customFormat="false" ht="13.5" hidden="false" customHeight="false" outlineLevel="0" collapsed="false">
      <c r="V241" s="768" t="s">
        <v>466</v>
      </c>
      <c r="W241" s="768" t="s">
        <v>1192</v>
      </c>
      <c r="X241" s="96"/>
      <c r="Y241" s="769" t="s">
        <v>1001</v>
      </c>
      <c r="Z241" s="770" t="n">
        <v>0.06</v>
      </c>
      <c r="AA241" s="914" t="s">
        <v>640</v>
      </c>
      <c r="AB241" s="772" t="s">
        <v>1193</v>
      </c>
      <c r="AC241" s="830" t="str">
        <f aca="false">AA241&amp;AB241</f>
        <v>京都府八幡市</v>
      </c>
      <c r="AD241" s="831" t="n">
        <v>10.42</v>
      </c>
      <c r="AE241" s="772" t="n">
        <v>10.33</v>
      </c>
      <c r="AF241" s="830" t="n">
        <v>10.27</v>
      </c>
      <c r="AG241" s="697"/>
    </row>
    <row r="242" customFormat="false" ht="13.5" hidden="false" customHeight="false" outlineLevel="0" collapsed="false">
      <c r="V242" s="768" t="s">
        <v>466</v>
      </c>
      <c r="W242" s="768" t="s">
        <v>1194</v>
      </c>
      <c r="X242" s="96"/>
      <c r="Y242" s="769" t="s">
        <v>1001</v>
      </c>
      <c r="Z242" s="770" t="n">
        <v>0.06</v>
      </c>
      <c r="AA242" s="914" t="s">
        <v>640</v>
      </c>
      <c r="AB242" s="772" t="s">
        <v>1195</v>
      </c>
      <c r="AC242" s="830" t="str">
        <f aca="false">AA242&amp;AB242</f>
        <v>京都府京田辺市</v>
      </c>
      <c r="AD242" s="831" t="n">
        <v>10.42</v>
      </c>
      <c r="AE242" s="772" t="n">
        <v>10.33</v>
      </c>
      <c r="AF242" s="830" t="n">
        <v>10.27</v>
      </c>
      <c r="AG242" s="697"/>
    </row>
    <row r="243" customFormat="false" ht="13.5" hidden="false" customHeight="false" outlineLevel="0" collapsed="false">
      <c r="V243" s="768" t="s">
        <v>466</v>
      </c>
      <c r="W243" s="768" t="s">
        <v>1196</v>
      </c>
      <c r="X243" s="96"/>
      <c r="Y243" s="769" t="s">
        <v>1001</v>
      </c>
      <c r="Z243" s="770" t="n">
        <v>0.06</v>
      </c>
      <c r="AA243" s="914" t="s">
        <v>640</v>
      </c>
      <c r="AB243" s="772" t="s">
        <v>1197</v>
      </c>
      <c r="AC243" s="830" t="str">
        <f aca="false">AA243&amp;AB243</f>
        <v>京都府木津川市</v>
      </c>
      <c r="AD243" s="831" t="n">
        <v>10.42</v>
      </c>
      <c r="AE243" s="772" t="n">
        <v>10.33</v>
      </c>
      <c r="AF243" s="830" t="n">
        <v>10.27</v>
      </c>
      <c r="AG243" s="697"/>
    </row>
    <row r="244" customFormat="false" ht="13.5" hidden="false" customHeight="false" outlineLevel="0" collapsed="false">
      <c r="V244" s="768" t="s">
        <v>466</v>
      </c>
      <c r="W244" s="768" t="s">
        <v>1198</v>
      </c>
      <c r="X244" s="96"/>
      <c r="Y244" s="769" t="s">
        <v>1001</v>
      </c>
      <c r="Z244" s="770" t="n">
        <v>0.06</v>
      </c>
      <c r="AA244" s="914" t="s">
        <v>640</v>
      </c>
      <c r="AB244" s="772" t="s">
        <v>1199</v>
      </c>
      <c r="AC244" s="830" t="str">
        <f aca="false">AA244&amp;AB244</f>
        <v>京都府大山崎町</v>
      </c>
      <c r="AD244" s="831" t="n">
        <v>10.42</v>
      </c>
      <c r="AE244" s="772" t="n">
        <v>10.33</v>
      </c>
      <c r="AF244" s="830" t="n">
        <v>10.27</v>
      </c>
      <c r="AG244" s="697"/>
    </row>
    <row r="245" customFormat="false" ht="13.5" hidden="false" customHeight="false" outlineLevel="0" collapsed="false">
      <c r="V245" s="768" t="s">
        <v>466</v>
      </c>
      <c r="W245" s="768" t="s">
        <v>1200</v>
      </c>
      <c r="X245" s="96"/>
      <c r="Y245" s="769" t="s">
        <v>1001</v>
      </c>
      <c r="Z245" s="770" t="n">
        <v>0.06</v>
      </c>
      <c r="AA245" s="914" t="s">
        <v>640</v>
      </c>
      <c r="AB245" s="772" t="s">
        <v>1201</v>
      </c>
      <c r="AC245" s="830" t="str">
        <f aca="false">AA245&amp;AB245</f>
        <v>京都府精華町</v>
      </c>
      <c r="AD245" s="831" t="n">
        <v>10.42</v>
      </c>
      <c r="AE245" s="772" t="n">
        <v>10.33</v>
      </c>
      <c r="AF245" s="830" t="n">
        <v>10.27</v>
      </c>
      <c r="AG245" s="697"/>
    </row>
    <row r="246" customFormat="false" ht="13.5" hidden="false" customHeight="false" outlineLevel="0" collapsed="false">
      <c r="V246" s="768" t="s">
        <v>466</v>
      </c>
      <c r="W246" s="768" t="s">
        <v>1202</v>
      </c>
      <c r="X246" s="96"/>
      <c r="Y246" s="769" t="s">
        <v>1001</v>
      </c>
      <c r="Z246" s="770" t="n">
        <v>0.06</v>
      </c>
      <c r="AA246" s="914" t="s">
        <v>647</v>
      </c>
      <c r="AB246" s="772" t="s">
        <v>1203</v>
      </c>
      <c r="AC246" s="830" t="str">
        <f aca="false">AA246&amp;AB246</f>
        <v>大阪府岸和田市</v>
      </c>
      <c r="AD246" s="831" t="n">
        <v>10.42</v>
      </c>
      <c r="AE246" s="772" t="n">
        <v>10.33</v>
      </c>
      <c r="AF246" s="830" t="n">
        <v>10.27</v>
      </c>
      <c r="AG246" s="697"/>
    </row>
    <row r="247" customFormat="false" ht="13.5" hidden="false" customHeight="false" outlineLevel="0" collapsed="false">
      <c r="V247" s="768" t="s">
        <v>466</v>
      </c>
      <c r="W247" s="768" t="s">
        <v>1204</v>
      </c>
      <c r="X247" s="96"/>
      <c r="Y247" s="769" t="s">
        <v>1001</v>
      </c>
      <c r="Z247" s="770" t="n">
        <v>0.06</v>
      </c>
      <c r="AA247" s="914" t="s">
        <v>647</v>
      </c>
      <c r="AB247" s="772" t="s">
        <v>1205</v>
      </c>
      <c r="AC247" s="830" t="str">
        <f aca="false">AA247&amp;AB247</f>
        <v>大阪府泉大津市</v>
      </c>
      <c r="AD247" s="831" t="n">
        <v>10.42</v>
      </c>
      <c r="AE247" s="772" t="n">
        <v>10.33</v>
      </c>
      <c r="AF247" s="830" t="n">
        <v>10.27</v>
      </c>
      <c r="AG247" s="697"/>
    </row>
    <row r="248" customFormat="false" ht="13.5" hidden="false" customHeight="false" outlineLevel="0" collapsed="false">
      <c r="V248" s="768" t="s">
        <v>466</v>
      </c>
      <c r="W248" s="768" t="s">
        <v>1206</v>
      </c>
      <c r="X248" s="96"/>
      <c r="Y248" s="769" t="s">
        <v>1001</v>
      </c>
      <c r="Z248" s="770" t="n">
        <v>0.06</v>
      </c>
      <c r="AA248" s="914" t="s">
        <v>647</v>
      </c>
      <c r="AB248" s="772" t="s">
        <v>1207</v>
      </c>
      <c r="AC248" s="830" t="str">
        <f aca="false">AA248&amp;AB248</f>
        <v>大阪府貝塚市</v>
      </c>
      <c r="AD248" s="831" t="n">
        <v>10.42</v>
      </c>
      <c r="AE248" s="772" t="n">
        <v>10.33</v>
      </c>
      <c r="AF248" s="830" t="n">
        <v>10.27</v>
      </c>
      <c r="AG248" s="697"/>
    </row>
    <row r="249" customFormat="false" ht="13.5" hidden="false" customHeight="false" outlineLevel="0" collapsed="false">
      <c r="V249" s="768" t="s">
        <v>466</v>
      </c>
      <c r="W249" s="768" t="s">
        <v>1208</v>
      </c>
      <c r="X249" s="96"/>
      <c r="Y249" s="769" t="s">
        <v>1001</v>
      </c>
      <c r="Z249" s="770" t="n">
        <v>0.06</v>
      </c>
      <c r="AA249" s="914" t="s">
        <v>647</v>
      </c>
      <c r="AB249" s="772" t="s">
        <v>1209</v>
      </c>
      <c r="AC249" s="830" t="str">
        <f aca="false">AA249&amp;AB249</f>
        <v>大阪府泉佐野市</v>
      </c>
      <c r="AD249" s="831" t="n">
        <v>10.42</v>
      </c>
      <c r="AE249" s="772" t="n">
        <v>10.33</v>
      </c>
      <c r="AF249" s="830" t="n">
        <v>10.27</v>
      </c>
      <c r="AG249" s="697"/>
    </row>
    <row r="250" customFormat="false" ht="13.5" hidden="false" customHeight="false" outlineLevel="0" collapsed="false">
      <c r="V250" s="768" t="s">
        <v>466</v>
      </c>
      <c r="W250" s="768" t="s">
        <v>1210</v>
      </c>
      <c r="X250" s="96"/>
      <c r="Y250" s="769" t="s">
        <v>1001</v>
      </c>
      <c r="Z250" s="770" t="n">
        <v>0.06</v>
      </c>
      <c r="AA250" s="914" t="s">
        <v>647</v>
      </c>
      <c r="AB250" s="772" t="s">
        <v>1211</v>
      </c>
      <c r="AC250" s="830" t="str">
        <f aca="false">AA250&amp;AB250</f>
        <v>大阪府富田林市</v>
      </c>
      <c r="AD250" s="831" t="n">
        <v>10.42</v>
      </c>
      <c r="AE250" s="772" t="n">
        <v>10.33</v>
      </c>
      <c r="AF250" s="830" t="n">
        <v>10.27</v>
      </c>
      <c r="AG250" s="697"/>
    </row>
    <row r="251" customFormat="false" ht="13.5" hidden="false" customHeight="false" outlineLevel="0" collapsed="false">
      <c r="V251" s="768" t="s">
        <v>466</v>
      </c>
      <c r="W251" s="768" t="s">
        <v>1212</v>
      </c>
      <c r="X251" s="96"/>
      <c r="Y251" s="769" t="s">
        <v>1001</v>
      </c>
      <c r="Z251" s="770" t="n">
        <v>0.06</v>
      </c>
      <c r="AA251" s="914" t="s">
        <v>647</v>
      </c>
      <c r="AB251" s="772" t="s">
        <v>1213</v>
      </c>
      <c r="AC251" s="830" t="str">
        <f aca="false">AA251&amp;AB251</f>
        <v>大阪府河内長野市</v>
      </c>
      <c r="AD251" s="831" t="n">
        <v>10.42</v>
      </c>
      <c r="AE251" s="772" t="n">
        <v>10.33</v>
      </c>
      <c r="AF251" s="830" t="n">
        <v>10.27</v>
      </c>
      <c r="AG251" s="697"/>
    </row>
    <row r="252" customFormat="false" ht="13.5" hidden="false" customHeight="false" outlineLevel="0" collapsed="false">
      <c r="V252" s="768" t="s">
        <v>466</v>
      </c>
      <c r="W252" s="768" t="s">
        <v>1214</v>
      </c>
      <c r="X252" s="96"/>
      <c r="Y252" s="769" t="s">
        <v>1001</v>
      </c>
      <c r="Z252" s="770" t="n">
        <v>0.06</v>
      </c>
      <c r="AA252" s="914" t="s">
        <v>647</v>
      </c>
      <c r="AB252" s="772" t="s">
        <v>1215</v>
      </c>
      <c r="AC252" s="830" t="str">
        <f aca="false">AA252&amp;AB252</f>
        <v>大阪府和泉市</v>
      </c>
      <c r="AD252" s="831" t="n">
        <v>10.42</v>
      </c>
      <c r="AE252" s="772" t="n">
        <v>10.33</v>
      </c>
      <c r="AF252" s="830" t="n">
        <v>10.27</v>
      </c>
      <c r="AG252" s="697"/>
    </row>
    <row r="253" customFormat="false" ht="13.5" hidden="false" customHeight="false" outlineLevel="0" collapsed="false">
      <c r="V253" s="768" t="s">
        <v>466</v>
      </c>
      <c r="W253" s="768" t="s">
        <v>1216</v>
      </c>
      <c r="X253" s="96"/>
      <c r="Y253" s="769" t="s">
        <v>1001</v>
      </c>
      <c r="Z253" s="770" t="n">
        <v>0.06</v>
      </c>
      <c r="AA253" s="914" t="s">
        <v>647</v>
      </c>
      <c r="AB253" s="772" t="s">
        <v>1217</v>
      </c>
      <c r="AC253" s="830" t="str">
        <f aca="false">AA253&amp;AB253</f>
        <v>大阪府柏原市</v>
      </c>
      <c r="AD253" s="831" t="n">
        <v>10.42</v>
      </c>
      <c r="AE253" s="772" t="n">
        <v>10.33</v>
      </c>
      <c r="AF253" s="830" t="n">
        <v>10.27</v>
      </c>
      <c r="AG253" s="697"/>
    </row>
    <row r="254" customFormat="false" ht="13.5" hidden="false" customHeight="false" outlineLevel="0" collapsed="false">
      <c r="V254" s="768" t="s">
        <v>466</v>
      </c>
      <c r="W254" s="768" t="s">
        <v>1218</v>
      </c>
      <c r="X254" s="96"/>
      <c r="Y254" s="769" t="s">
        <v>1001</v>
      </c>
      <c r="Z254" s="770" t="n">
        <v>0.06</v>
      </c>
      <c r="AA254" s="914" t="s">
        <v>647</v>
      </c>
      <c r="AB254" s="772" t="s">
        <v>1219</v>
      </c>
      <c r="AC254" s="830" t="str">
        <f aca="false">AA254&amp;AB254</f>
        <v>大阪府羽曳野市</v>
      </c>
      <c r="AD254" s="831" t="n">
        <v>10.42</v>
      </c>
      <c r="AE254" s="772" t="n">
        <v>10.33</v>
      </c>
      <c r="AF254" s="830" t="n">
        <v>10.27</v>
      </c>
      <c r="AG254" s="697"/>
    </row>
    <row r="255" customFormat="false" ht="13.5" hidden="false" customHeight="false" outlineLevel="0" collapsed="false">
      <c r="V255" s="768" t="s">
        <v>466</v>
      </c>
      <c r="W255" s="768" t="s">
        <v>1220</v>
      </c>
      <c r="X255" s="96"/>
      <c r="Y255" s="769" t="s">
        <v>1001</v>
      </c>
      <c r="Z255" s="770" t="n">
        <v>0.06</v>
      </c>
      <c r="AA255" s="914" t="s">
        <v>647</v>
      </c>
      <c r="AB255" s="772" t="s">
        <v>1221</v>
      </c>
      <c r="AC255" s="830" t="str">
        <f aca="false">AA255&amp;AB255</f>
        <v>大阪府藤井寺市</v>
      </c>
      <c r="AD255" s="831" t="n">
        <v>10.42</v>
      </c>
      <c r="AE255" s="772" t="n">
        <v>10.33</v>
      </c>
      <c r="AF255" s="830" t="n">
        <v>10.27</v>
      </c>
      <c r="AG255" s="697"/>
    </row>
    <row r="256" customFormat="false" ht="13.5" hidden="false" customHeight="false" outlineLevel="0" collapsed="false">
      <c r="V256" s="768" t="s">
        <v>466</v>
      </c>
      <c r="W256" s="768" t="s">
        <v>1222</v>
      </c>
      <c r="X256" s="96"/>
      <c r="Y256" s="769" t="s">
        <v>1001</v>
      </c>
      <c r="Z256" s="770" t="n">
        <v>0.06</v>
      </c>
      <c r="AA256" s="914" t="s">
        <v>647</v>
      </c>
      <c r="AB256" s="772" t="s">
        <v>1223</v>
      </c>
      <c r="AC256" s="830" t="str">
        <f aca="false">AA256&amp;AB256</f>
        <v>大阪府泉南市</v>
      </c>
      <c r="AD256" s="831" t="n">
        <v>10.42</v>
      </c>
      <c r="AE256" s="772" t="n">
        <v>10.33</v>
      </c>
      <c r="AF256" s="830" t="n">
        <v>10.27</v>
      </c>
      <c r="AG256" s="697"/>
    </row>
    <row r="257" customFormat="false" ht="13.5" hidden="false" customHeight="false" outlineLevel="0" collapsed="false">
      <c r="V257" s="768" t="s">
        <v>466</v>
      </c>
      <c r="W257" s="768" t="s">
        <v>1224</v>
      </c>
      <c r="X257" s="96"/>
      <c r="Y257" s="769" t="s">
        <v>1001</v>
      </c>
      <c r="Z257" s="770" t="n">
        <v>0.06</v>
      </c>
      <c r="AA257" s="914" t="s">
        <v>647</v>
      </c>
      <c r="AB257" s="772" t="s">
        <v>1225</v>
      </c>
      <c r="AC257" s="830" t="str">
        <f aca="false">AA257&amp;AB257</f>
        <v>大阪府大阪狭山市</v>
      </c>
      <c r="AD257" s="831" t="n">
        <v>10.42</v>
      </c>
      <c r="AE257" s="772" t="n">
        <v>10.33</v>
      </c>
      <c r="AF257" s="830" t="n">
        <v>10.27</v>
      </c>
      <c r="AG257" s="697"/>
    </row>
    <row r="258" customFormat="false" ht="13.5" hidden="false" customHeight="false" outlineLevel="0" collapsed="false">
      <c r="V258" s="768" t="s">
        <v>466</v>
      </c>
      <c r="W258" s="768" t="s">
        <v>1226</v>
      </c>
      <c r="X258" s="96"/>
      <c r="Y258" s="769" t="s">
        <v>1001</v>
      </c>
      <c r="Z258" s="770" t="n">
        <v>0.06</v>
      </c>
      <c r="AA258" s="914" t="s">
        <v>647</v>
      </c>
      <c r="AB258" s="772" t="s">
        <v>1227</v>
      </c>
      <c r="AC258" s="830" t="str">
        <f aca="false">AA258&amp;AB258</f>
        <v>大阪府阪南市</v>
      </c>
      <c r="AD258" s="831" t="n">
        <v>10.42</v>
      </c>
      <c r="AE258" s="772" t="n">
        <v>10.33</v>
      </c>
      <c r="AF258" s="830" t="n">
        <v>10.27</v>
      </c>
      <c r="AG258" s="697"/>
    </row>
    <row r="259" customFormat="false" ht="13.5" hidden="false" customHeight="false" outlineLevel="0" collapsed="false">
      <c r="V259" s="768" t="s">
        <v>466</v>
      </c>
      <c r="W259" s="768" t="s">
        <v>1228</v>
      </c>
      <c r="X259" s="96"/>
      <c r="Y259" s="769" t="s">
        <v>1001</v>
      </c>
      <c r="Z259" s="770" t="n">
        <v>0.06</v>
      </c>
      <c r="AA259" s="914" t="s">
        <v>647</v>
      </c>
      <c r="AB259" s="772" t="s">
        <v>1229</v>
      </c>
      <c r="AC259" s="830" t="str">
        <f aca="false">AA259&amp;AB259</f>
        <v>大阪府島本町</v>
      </c>
      <c r="AD259" s="831" t="n">
        <v>10.42</v>
      </c>
      <c r="AE259" s="772" t="n">
        <v>10.33</v>
      </c>
      <c r="AF259" s="830" t="n">
        <v>10.27</v>
      </c>
      <c r="AG259" s="697"/>
    </row>
    <row r="260" customFormat="false" ht="13.5" hidden="false" customHeight="false" outlineLevel="0" collapsed="false">
      <c r="V260" s="768" t="s">
        <v>466</v>
      </c>
      <c r="W260" s="768" t="s">
        <v>1230</v>
      </c>
      <c r="X260" s="96"/>
      <c r="Y260" s="769" t="s">
        <v>1001</v>
      </c>
      <c r="Z260" s="770" t="n">
        <v>0.06</v>
      </c>
      <c r="AA260" s="914" t="s">
        <v>647</v>
      </c>
      <c r="AB260" s="772" t="s">
        <v>1231</v>
      </c>
      <c r="AC260" s="830" t="str">
        <f aca="false">AA260&amp;AB260</f>
        <v>大阪府豊能町</v>
      </c>
      <c r="AD260" s="831" t="n">
        <v>10.42</v>
      </c>
      <c r="AE260" s="772" t="n">
        <v>10.33</v>
      </c>
      <c r="AF260" s="830" t="n">
        <v>10.27</v>
      </c>
      <c r="AG260" s="697"/>
    </row>
    <row r="261" customFormat="false" ht="13.5" hidden="false" customHeight="false" outlineLevel="0" collapsed="false">
      <c r="V261" s="768" t="s">
        <v>473</v>
      </c>
      <c r="W261" s="768" t="s">
        <v>1002</v>
      </c>
      <c r="X261" s="96"/>
      <c r="Y261" s="769" t="s">
        <v>1001</v>
      </c>
      <c r="Z261" s="770" t="n">
        <v>0.06</v>
      </c>
      <c r="AA261" s="914" t="s">
        <v>647</v>
      </c>
      <c r="AB261" s="772" t="s">
        <v>1232</v>
      </c>
      <c r="AC261" s="830" t="str">
        <f aca="false">AA261&amp;AB261</f>
        <v>大阪府能勢町</v>
      </c>
      <c r="AD261" s="831" t="n">
        <v>10.42</v>
      </c>
      <c r="AE261" s="772" t="n">
        <v>10.33</v>
      </c>
      <c r="AF261" s="830" t="n">
        <v>10.27</v>
      </c>
      <c r="AG261" s="697"/>
    </row>
    <row r="262" customFormat="false" ht="13.5" hidden="false" customHeight="false" outlineLevel="0" collapsed="false">
      <c r="V262" s="768" t="s">
        <v>473</v>
      </c>
      <c r="W262" s="768" t="s">
        <v>1233</v>
      </c>
      <c r="X262" s="96"/>
      <c r="Y262" s="769" t="s">
        <v>1001</v>
      </c>
      <c r="Z262" s="770" t="n">
        <v>0.06</v>
      </c>
      <c r="AA262" s="914" t="s">
        <v>647</v>
      </c>
      <c r="AB262" s="772" t="s">
        <v>1234</v>
      </c>
      <c r="AC262" s="830" t="str">
        <f aca="false">AA262&amp;AB262</f>
        <v>大阪府忠岡町</v>
      </c>
      <c r="AD262" s="831" t="n">
        <v>10.42</v>
      </c>
      <c r="AE262" s="772" t="n">
        <v>10.33</v>
      </c>
      <c r="AF262" s="830" t="n">
        <v>10.27</v>
      </c>
      <c r="AG262" s="697"/>
    </row>
    <row r="263" customFormat="false" ht="13.5" hidden="false" customHeight="false" outlineLevel="0" collapsed="false">
      <c r="V263" s="768" t="s">
        <v>473</v>
      </c>
      <c r="W263" s="768" t="s">
        <v>1235</v>
      </c>
      <c r="X263" s="96"/>
      <c r="Y263" s="769" t="s">
        <v>1001</v>
      </c>
      <c r="Z263" s="770" t="n">
        <v>0.06</v>
      </c>
      <c r="AA263" s="914" t="s">
        <v>647</v>
      </c>
      <c r="AB263" s="772" t="s">
        <v>1236</v>
      </c>
      <c r="AC263" s="830" t="str">
        <f aca="false">AA263&amp;AB263</f>
        <v>大阪府熊取町</v>
      </c>
      <c r="AD263" s="831" t="n">
        <v>10.42</v>
      </c>
      <c r="AE263" s="772" t="n">
        <v>10.33</v>
      </c>
      <c r="AF263" s="830" t="n">
        <v>10.27</v>
      </c>
      <c r="AG263" s="697"/>
    </row>
    <row r="264" customFormat="false" ht="13.5" hidden="false" customHeight="false" outlineLevel="0" collapsed="false">
      <c r="V264" s="768" t="s">
        <v>473</v>
      </c>
      <c r="W264" s="768" t="s">
        <v>1237</v>
      </c>
      <c r="X264" s="96"/>
      <c r="Y264" s="769" t="s">
        <v>1001</v>
      </c>
      <c r="Z264" s="770" t="n">
        <v>0.06</v>
      </c>
      <c r="AA264" s="914" t="s">
        <v>647</v>
      </c>
      <c r="AB264" s="772" t="s">
        <v>1238</v>
      </c>
      <c r="AC264" s="830" t="str">
        <f aca="false">AA264&amp;AB264</f>
        <v>大阪府田尻町</v>
      </c>
      <c r="AD264" s="831" t="n">
        <v>10.42</v>
      </c>
      <c r="AE264" s="772" t="n">
        <v>10.33</v>
      </c>
      <c r="AF264" s="830" t="n">
        <v>10.27</v>
      </c>
      <c r="AG264" s="697"/>
    </row>
    <row r="265" customFormat="false" ht="13.5" hidden="false" customHeight="false" outlineLevel="0" collapsed="false">
      <c r="V265" s="768" t="s">
        <v>473</v>
      </c>
      <c r="W265" s="768" t="s">
        <v>1239</v>
      </c>
      <c r="X265" s="96"/>
      <c r="Y265" s="769" t="s">
        <v>1001</v>
      </c>
      <c r="Z265" s="770" t="n">
        <v>0.06</v>
      </c>
      <c r="AA265" s="914" t="s">
        <v>647</v>
      </c>
      <c r="AB265" s="772" t="s">
        <v>1240</v>
      </c>
      <c r="AC265" s="830" t="str">
        <f aca="false">AA265&amp;AB265</f>
        <v>大阪府岬町</v>
      </c>
      <c r="AD265" s="831" t="n">
        <v>10.42</v>
      </c>
      <c r="AE265" s="772" t="n">
        <v>10.33</v>
      </c>
      <c r="AF265" s="830" t="n">
        <v>10.27</v>
      </c>
      <c r="AG265" s="697"/>
    </row>
    <row r="266" customFormat="false" ht="13.5" hidden="false" customHeight="false" outlineLevel="0" collapsed="false">
      <c r="V266" s="768" t="s">
        <v>473</v>
      </c>
      <c r="W266" s="768" t="s">
        <v>1241</v>
      </c>
      <c r="X266" s="96"/>
      <c r="Y266" s="769" t="s">
        <v>1001</v>
      </c>
      <c r="Z266" s="770" t="n">
        <v>0.06</v>
      </c>
      <c r="AA266" s="914" t="s">
        <v>647</v>
      </c>
      <c r="AB266" s="772" t="s">
        <v>1242</v>
      </c>
      <c r="AC266" s="830" t="str">
        <f aca="false">AA266&amp;AB266</f>
        <v>大阪府太子町</v>
      </c>
      <c r="AD266" s="831" t="n">
        <v>10.42</v>
      </c>
      <c r="AE266" s="772" t="n">
        <v>10.33</v>
      </c>
      <c r="AF266" s="830" t="n">
        <v>10.27</v>
      </c>
      <c r="AG266" s="697"/>
    </row>
    <row r="267" customFormat="false" ht="13.5" hidden="false" customHeight="false" outlineLevel="0" collapsed="false">
      <c r="V267" s="768" t="s">
        <v>473</v>
      </c>
      <c r="W267" s="768" t="s">
        <v>1243</v>
      </c>
      <c r="X267" s="96"/>
      <c r="Y267" s="769" t="s">
        <v>1001</v>
      </c>
      <c r="Z267" s="770" t="n">
        <v>0.06</v>
      </c>
      <c r="AA267" s="914" t="s">
        <v>647</v>
      </c>
      <c r="AB267" s="772" t="s">
        <v>1244</v>
      </c>
      <c r="AC267" s="830" t="str">
        <f aca="false">AA267&amp;AB267</f>
        <v>大阪府河南町</v>
      </c>
      <c r="AD267" s="831" t="n">
        <v>10.42</v>
      </c>
      <c r="AE267" s="772" t="n">
        <v>10.33</v>
      </c>
      <c r="AF267" s="830" t="n">
        <v>10.27</v>
      </c>
      <c r="AG267" s="697"/>
    </row>
    <row r="268" customFormat="false" ht="13.5" hidden="false" customHeight="false" outlineLevel="0" collapsed="false">
      <c r="V268" s="768" t="s">
        <v>473</v>
      </c>
      <c r="W268" s="768" t="s">
        <v>1004</v>
      </c>
      <c r="X268" s="96"/>
      <c r="Y268" s="769" t="s">
        <v>1001</v>
      </c>
      <c r="Z268" s="770" t="n">
        <v>0.06</v>
      </c>
      <c r="AA268" s="914" t="s">
        <v>647</v>
      </c>
      <c r="AB268" s="772" t="s">
        <v>1245</v>
      </c>
      <c r="AC268" s="830" t="str">
        <f aca="false">AA268&amp;AB268</f>
        <v>大阪府千早赤阪村</v>
      </c>
      <c r="AD268" s="831" t="n">
        <v>10.42</v>
      </c>
      <c r="AE268" s="772" t="n">
        <v>10.33</v>
      </c>
      <c r="AF268" s="830" t="n">
        <v>10.27</v>
      </c>
      <c r="AG268" s="697"/>
    </row>
    <row r="269" customFormat="false" ht="13.5" hidden="false" customHeight="false" outlineLevel="0" collapsed="false">
      <c r="V269" s="768" t="s">
        <v>473</v>
      </c>
      <c r="W269" s="768" t="s">
        <v>1246</v>
      </c>
      <c r="X269" s="96"/>
      <c r="Y269" s="769" t="s">
        <v>1001</v>
      </c>
      <c r="Z269" s="770" t="n">
        <v>0.06</v>
      </c>
      <c r="AA269" s="914" t="s">
        <v>655</v>
      </c>
      <c r="AB269" s="772" t="s">
        <v>1247</v>
      </c>
      <c r="AC269" s="830" t="str">
        <f aca="false">AA269&amp;AB269</f>
        <v>兵庫県明石市</v>
      </c>
      <c r="AD269" s="831" t="n">
        <v>10.42</v>
      </c>
      <c r="AE269" s="772" t="n">
        <v>10.33</v>
      </c>
      <c r="AF269" s="830" t="n">
        <v>10.27</v>
      </c>
      <c r="AG269" s="697"/>
    </row>
    <row r="270" customFormat="false" ht="13.5" hidden="false" customHeight="false" outlineLevel="0" collapsed="false">
      <c r="V270" s="768" t="s">
        <v>473</v>
      </c>
      <c r="W270" s="768" t="s">
        <v>1248</v>
      </c>
      <c r="X270" s="96"/>
      <c r="Y270" s="769" t="s">
        <v>1001</v>
      </c>
      <c r="Z270" s="770" t="n">
        <v>0.06</v>
      </c>
      <c r="AA270" s="914" t="s">
        <v>655</v>
      </c>
      <c r="AB270" s="772" t="s">
        <v>1249</v>
      </c>
      <c r="AC270" s="830" t="str">
        <f aca="false">AA270&amp;AB270</f>
        <v>兵庫県猪名川町</v>
      </c>
      <c r="AD270" s="831" t="n">
        <v>10.42</v>
      </c>
      <c r="AE270" s="772" t="n">
        <v>10.33</v>
      </c>
      <c r="AF270" s="830" t="n">
        <v>10.27</v>
      </c>
      <c r="AG270" s="697"/>
    </row>
    <row r="271" customFormat="false" ht="13.5" hidden="false" customHeight="false" outlineLevel="0" collapsed="false">
      <c r="V271" s="768" t="s">
        <v>473</v>
      </c>
      <c r="W271" s="768" t="s">
        <v>1250</v>
      </c>
      <c r="X271" s="96"/>
      <c r="Y271" s="769" t="s">
        <v>1001</v>
      </c>
      <c r="Z271" s="770" t="n">
        <v>0.06</v>
      </c>
      <c r="AA271" s="914" t="s">
        <v>662</v>
      </c>
      <c r="AB271" s="772" t="s">
        <v>1251</v>
      </c>
      <c r="AC271" s="830" t="str">
        <f aca="false">AA271&amp;AB271</f>
        <v>奈良県奈良市</v>
      </c>
      <c r="AD271" s="831" t="n">
        <v>10.42</v>
      </c>
      <c r="AE271" s="772" t="n">
        <v>10.33</v>
      </c>
      <c r="AF271" s="830" t="n">
        <v>10.27</v>
      </c>
      <c r="AG271" s="697"/>
    </row>
    <row r="272" customFormat="false" ht="13.5" hidden="false" customHeight="false" outlineLevel="0" collapsed="false">
      <c r="V272" s="768" t="s">
        <v>473</v>
      </c>
      <c r="W272" s="768" t="s">
        <v>1252</v>
      </c>
      <c r="X272" s="96"/>
      <c r="Y272" s="769" t="s">
        <v>1001</v>
      </c>
      <c r="Z272" s="770" t="n">
        <v>0.06</v>
      </c>
      <c r="AA272" s="914" t="s">
        <v>662</v>
      </c>
      <c r="AB272" s="772" t="s">
        <v>1253</v>
      </c>
      <c r="AC272" s="830" t="str">
        <f aca="false">AA272&amp;AB272</f>
        <v>奈良県大和郡山市</v>
      </c>
      <c r="AD272" s="831" t="n">
        <v>10.42</v>
      </c>
      <c r="AE272" s="772" t="n">
        <v>10.33</v>
      </c>
      <c r="AF272" s="830" t="n">
        <v>10.27</v>
      </c>
      <c r="AG272" s="697"/>
    </row>
    <row r="273" customFormat="false" ht="13.5" hidden="false" customHeight="false" outlineLevel="0" collapsed="false">
      <c r="V273" s="768" t="s">
        <v>473</v>
      </c>
      <c r="W273" s="768" t="s">
        <v>1254</v>
      </c>
      <c r="X273" s="96"/>
      <c r="Y273" s="769" t="s">
        <v>1001</v>
      </c>
      <c r="Z273" s="770" t="n">
        <v>0.06</v>
      </c>
      <c r="AA273" s="914" t="s">
        <v>662</v>
      </c>
      <c r="AB273" s="772" t="s">
        <v>1255</v>
      </c>
      <c r="AC273" s="830" t="str">
        <f aca="false">AA273&amp;AB273</f>
        <v>奈良県生駒市</v>
      </c>
      <c r="AD273" s="831" t="n">
        <v>10.42</v>
      </c>
      <c r="AE273" s="772" t="n">
        <v>10.33</v>
      </c>
      <c r="AF273" s="830" t="n">
        <v>10.27</v>
      </c>
      <c r="AG273" s="697"/>
    </row>
    <row r="274" customFormat="false" ht="13.5" hidden="false" customHeight="false" outlineLevel="0" collapsed="false">
      <c r="V274" s="768" t="s">
        <v>473</v>
      </c>
      <c r="W274" s="768" t="s">
        <v>1256</v>
      </c>
      <c r="X274" s="96"/>
      <c r="Y274" s="769" t="s">
        <v>1001</v>
      </c>
      <c r="Z274" s="770" t="n">
        <v>0.06</v>
      </c>
      <c r="AA274" s="914" t="s">
        <v>670</v>
      </c>
      <c r="AB274" s="772" t="s">
        <v>1257</v>
      </c>
      <c r="AC274" s="830" t="str">
        <f aca="false">AA274&amp;AB274</f>
        <v>和歌山県和歌山市</v>
      </c>
      <c r="AD274" s="831" t="n">
        <v>10.42</v>
      </c>
      <c r="AE274" s="772" t="n">
        <v>10.33</v>
      </c>
      <c r="AF274" s="830" t="n">
        <v>10.27</v>
      </c>
      <c r="AG274" s="697"/>
    </row>
    <row r="275" customFormat="false" ht="13.5" hidden="false" customHeight="false" outlineLevel="0" collapsed="false">
      <c r="V275" s="768" t="s">
        <v>473</v>
      </c>
      <c r="W275" s="768" t="s">
        <v>1258</v>
      </c>
      <c r="X275" s="96"/>
      <c r="Y275" s="769" t="s">
        <v>1001</v>
      </c>
      <c r="Z275" s="770" t="n">
        <v>0.06</v>
      </c>
      <c r="AA275" s="914" t="s">
        <v>670</v>
      </c>
      <c r="AB275" s="772" t="s">
        <v>1259</v>
      </c>
      <c r="AC275" s="830" t="str">
        <f aca="false">AA275&amp;AB275</f>
        <v>和歌山県橋本市</v>
      </c>
      <c r="AD275" s="831" t="n">
        <v>10.42</v>
      </c>
      <c r="AE275" s="772" t="n">
        <v>10.33</v>
      </c>
      <c r="AF275" s="830" t="n">
        <v>10.27</v>
      </c>
      <c r="AG275" s="697"/>
    </row>
    <row r="276" customFormat="false" ht="13.5" hidden="false" customHeight="false" outlineLevel="0" collapsed="false">
      <c r="V276" s="768" t="s">
        <v>473</v>
      </c>
      <c r="W276" s="768" t="s">
        <v>1260</v>
      </c>
      <c r="X276" s="96"/>
      <c r="Y276" s="769" t="s">
        <v>1001</v>
      </c>
      <c r="Z276" s="770" t="n">
        <v>0.06</v>
      </c>
      <c r="AA276" s="914" t="s">
        <v>744</v>
      </c>
      <c r="AB276" s="772" t="s">
        <v>1261</v>
      </c>
      <c r="AC276" s="830" t="str">
        <f aca="false">AA276&amp;AB276</f>
        <v>福岡県大野城市</v>
      </c>
      <c r="AD276" s="831" t="n">
        <v>10.42</v>
      </c>
      <c r="AE276" s="772" t="n">
        <v>10.33</v>
      </c>
      <c r="AF276" s="830" t="n">
        <v>10.27</v>
      </c>
      <c r="AG276" s="697"/>
    </row>
    <row r="277" customFormat="false" ht="13.5" hidden="false" customHeight="false" outlineLevel="0" collapsed="false">
      <c r="V277" s="768" t="s">
        <v>473</v>
      </c>
      <c r="W277" s="768" t="s">
        <v>1262</v>
      </c>
      <c r="X277" s="96"/>
      <c r="Y277" s="769" t="s">
        <v>1001</v>
      </c>
      <c r="Z277" s="770" t="n">
        <v>0.06</v>
      </c>
      <c r="AA277" s="914" t="s">
        <v>744</v>
      </c>
      <c r="AB277" s="772" t="s">
        <v>1263</v>
      </c>
      <c r="AC277" s="830" t="str">
        <f aca="false">AA277&amp;AB277</f>
        <v>福岡県太宰府市</v>
      </c>
      <c r="AD277" s="831" t="n">
        <v>10.42</v>
      </c>
      <c r="AE277" s="772" t="n">
        <v>10.33</v>
      </c>
      <c r="AF277" s="830" t="n">
        <v>10.27</v>
      </c>
      <c r="AG277" s="697"/>
    </row>
    <row r="278" customFormat="false" ht="13.5" hidden="false" customHeight="false" outlineLevel="0" collapsed="false">
      <c r="V278" s="768" t="s">
        <v>473</v>
      </c>
      <c r="W278" s="768" t="s">
        <v>1264</v>
      </c>
      <c r="X278" s="96"/>
      <c r="Y278" s="769" t="s">
        <v>1001</v>
      </c>
      <c r="Z278" s="770" t="n">
        <v>0.06</v>
      </c>
      <c r="AA278" s="914" t="s">
        <v>744</v>
      </c>
      <c r="AB278" s="772" t="s">
        <v>1265</v>
      </c>
      <c r="AC278" s="830" t="str">
        <f aca="false">AA278&amp;AB278</f>
        <v>福岡県福津市</v>
      </c>
      <c r="AD278" s="831" t="n">
        <v>10.42</v>
      </c>
      <c r="AE278" s="772" t="n">
        <v>10.33</v>
      </c>
      <c r="AF278" s="830" t="n">
        <v>10.27</v>
      </c>
      <c r="AG278" s="697"/>
    </row>
    <row r="279" customFormat="false" ht="13.5" hidden="false" customHeight="false" outlineLevel="0" collapsed="false">
      <c r="V279" s="768" t="s">
        <v>473</v>
      </c>
      <c r="W279" s="768" t="s">
        <v>1266</v>
      </c>
      <c r="X279" s="96"/>
      <c r="Y279" s="769" t="s">
        <v>1001</v>
      </c>
      <c r="Z279" s="770" t="n">
        <v>0.06</v>
      </c>
      <c r="AA279" s="914" t="s">
        <v>744</v>
      </c>
      <c r="AB279" s="772" t="s">
        <v>1267</v>
      </c>
      <c r="AC279" s="830" t="str">
        <f aca="false">AA279&amp;AB279</f>
        <v>福岡県糸島市</v>
      </c>
      <c r="AD279" s="831" t="n">
        <v>10.42</v>
      </c>
      <c r="AE279" s="772" t="n">
        <v>10.33</v>
      </c>
      <c r="AF279" s="830" t="n">
        <v>10.27</v>
      </c>
      <c r="AG279" s="697"/>
    </row>
    <row r="280" customFormat="false" ht="13.5" hidden="false" customHeight="false" outlineLevel="0" collapsed="false">
      <c r="V280" s="768" t="s">
        <v>473</v>
      </c>
      <c r="W280" s="768" t="s">
        <v>1268</v>
      </c>
      <c r="X280" s="96"/>
      <c r="Y280" s="769" t="s">
        <v>1001</v>
      </c>
      <c r="Z280" s="770" t="n">
        <v>0.06</v>
      </c>
      <c r="AA280" s="914" t="s">
        <v>744</v>
      </c>
      <c r="AB280" s="772" t="s">
        <v>1269</v>
      </c>
      <c r="AC280" s="830" t="str">
        <f aca="false">AA280&amp;AB280</f>
        <v>福岡県那珂川市</v>
      </c>
      <c r="AD280" s="831" t="n">
        <v>10.42</v>
      </c>
      <c r="AE280" s="772" t="n">
        <v>10.33</v>
      </c>
      <c r="AF280" s="830" t="n">
        <v>10.27</v>
      </c>
      <c r="AG280" s="697"/>
    </row>
    <row r="281" customFormat="false" ht="14.25" hidden="false" customHeight="false" outlineLevel="0" collapsed="false">
      <c r="V281" s="768" t="s">
        <v>473</v>
      </c>
      <c r="W281" s="768" t="s">
        <v>1270</v>
      </c>
      <c r="X281" s="96"/>
      <c r="Y281" s="833" t="s">
        <v>1001</v>
      </c>
      <c r="Z281" s="834" t="n">
        <v>0.06</v>
      </c>
      <c r="AA281" s="918" t="s">
        <v>744</v>
      </c>
      <c r="AB281" s="836" t="s">
        <v>1271</v>
      </c>
      <c r="AC281" s="837" t="str">
        <f aca="false">AA281&amp;AB281</f>
        <v>福岡県粕屋町</v>
      </c>
      <c r="AD281" s="919" t="n">
        <v>10.42</v>
      </c>
      <c r="AE281" s="836" t="n">
        <v>10.33</v>
      </c>
      <c r="AF281" s="839" t="n">
        <v>10.27</v>
      </c>
      <c r="AG281" s="697"/>
    </row>
    <row r="282" customFormat="false" ht="13.5" hidden="false" customHeight="false" outlineLevel="0" collapsed="false">
      <c r="V282" s="768" t="s">
        <v>473</v>
      </c>
      <c r="W282" s="768" t="s">
        <v>1272</v>
      </c>
      <c r="X282" s="96"/>
      <c r="Y282" s="735" t="s">
        <v>1273</v>
      </c>
      <c r="Z282" s="736" t="n">
        <v>0.03</v>
      </c>
      <c r="AA282" s="913" t="s">
        <v>442</v>
      </c>
      <c r="AB282" s="738" t="s">
        <v>443</v>
      </c>
      <c r="AC282" s="739" t="str">
        <f aca="false">AA282&amp;AB282</f>
        <v>北海道札幌市</v>
      </c>
      <c r="AD282" s="828" t="n">
        <v>10.21</v>
      </c>
      <c r="AE282" s="738" t="n">
        <v>10.17</v>
      </c>
      <c r="AF282" s="827" t="n">
        <v>10.14</v>
      </c>
      <c r="AG282" s="697"/>
    </row>
    <row r="283" customFormat="false" ht="13.5" hidden="false" customHeight="false" outlineLevel="0" collapsed="false">
      <c r="V283" s="768" t="s">
        <v>473</v>
      </c>
      <c r="W283" s="768" t="s">
        <v>1274</v>
      </c>
      <c r="X283" s="96"/>
      <c r="Y283" s="769" t="s">
        <v>1273</v>
      </c>
      <c r="Z283" s="770" t="n">
        <v>0.03</v>
      </c>
      <c r="AA283" s="920" t="s">
        <v>506</v>
      </c>
      <c r="AB283" s="772" t="s">
        <v>1275</v>
      </c>
      <c r="AC283" s="773" t="str">
        <f aca="false">AA283&amp;AB283</f>
        <v>茨城県結城市</v>
      </c>
      <c r="AD283" s="831" t="n">
        <v>10.21</v>
      </c>
      <c r="AE283" s="772" t="n">
        <v>10.17</v>
      </c>
      <c r="AF283" s="830" t="n">
        <v>10.14</v>
      </c>
      <c r="AG283" s="697"/>
    </row>
    <row r="284" customFormat="false" ht="13.5" hidden="false" customHeight="false" outlineLevel="0" collapsed="false">
      <c r="V284" s="768" t="s">
        <v>473</v>
      </c>
      <c r="W284" s="768" t="s">
        <v>1276</v>
      </c>
      <c r="X284" s="96"/>
      <c r="Y284" s="769" t="s">
        <v>1273</v>
      </c>
      <c r="Z284" s="770" t="n">
        <v>0.03</v>
      </c>
      <c r="AA284" s="920" t="s">
        <v>506</v>
      </c>
      <c r="AB284" s="772" t="s">
        <v>1277</v>
      </c>
      <c r="AC284" s="773" t="str">
        <f aca="false">AA284&amp;AB284</f>
        <v>茨城県下妻市</v>
      </c>
      <c r="AD284" s="831" t="n">
        <v>10.21</v>
      </c>
      <c r="AE284" s="772" t="n">
        <v>10.17</v>
      </c>
      <c r="AF284" s="830" t="n">
        <v>10.14</v>
      </c>
      <c r="AG284" s="697"/>
    </row>
    <row r="285" customFormat="false" ht="13.5" hidden="false" customHeight="false" outlineLevel="0" collapsed="false">
      <c r="V285" s="768" t="s">
        <v>473</v>
      </c>
      <c r="W285" s="768" t="s">
        <v>1278</v>
      </c>
      <c r="X285" s="96"/>
      <c r="Y285" s="769" t="s">
        <v>1273</v>
      </c>
      <c r="Z285" s="770" t="n">
        <v>0.03</v>
      </c>
      <c r="AA285" s="920" t="s">
        <v>506</v>
      </c>
      <c r="AB285" s="772" t="s">
        <v>1279</v>
      </c>
      <c r="AC285" s="773" t="str">
        <f aca="false">AA285&amp;AB285</f>
        <v>茨城県常総市</v>
      </c>
      <c r="AD285" s="831" t="n">
        <v>10.21</v>
      </c>
      <c r="AE285" s="772" t="n">
        <v>10.17</v>
      </c>
      <c r="AF285" s="830" t="n">
        <v>10.14</v>
      </c>
      <c r="AG285" s="697"/>
    </row>
    <row r="286" customFormat="false" ht="13.5" hidden="false" customHeight="false" outlineLevel="0" collapsed="false">
      <c r="V286" s="768" t="s">
        <v>473</v>
      </c>
      <c r="W286" s="768" t="s">
        <v>1280</v>
      </c>
      <c r="X286" s="96"/>
      <c r="Y286" s="769" t="s">
        <v>1273</v>
      </c>
      <c r="Z286" s="770" t="n">
        <v>0.03</v>
      </c>
      <c r="AA286" s="920" t="s">
        <v>506</v>
      </c>
      <c r="AB286" s="772" t="s">
        <v>1281</v>
      </c>
      <c r="AC286" s="773" t="str">
        <f aca="false">AA286&amp;AB286</f>
        <v>茨城県笠間市</v>
      </c>
      <c r="AD286" s="831" t="n">
        <v>10.21</v>
      </c>
      <c r="AE286" s="772" t="n">
        <v>10.17</v>
      </c>
      <c r="AF286" s="830" t="n">
        <v>10.14</v>
      </c>
      <c r="AG286" s="697"/>
    </row>
    <row r="287" customFormat="false" ht="13.5" hidden="false" customHeight="false" outlineLevel="0" collapsed="false">
      <c r="V287" s="768" t="s">
        <v>473</v>
      </c>
      <c r="W287" s="768" t="s">
        <v>1282</v>
      </c>
      <c r="X287" s="96"/>
      <c r="Y287" s="769" t="s">
        <v>1273</v>
      </c>
      <c r="Z287" s="770" t="n">
        <v>0.03</v>
      </c>
      <c r="AA287" s="920" t="s">
        <v>506</v>
      </c>
      <c r="AB287" s="772" t="s">
        <v>1283</v>
      </c>
      <c r="AC287" s="773" t="str">
        <f aca="false">AA287&amp;AB287</f>
        <v>茨城県ひたちなか市</v>
      </c>
      <c r="AD287" s="831" t="n">
        <v>10.21</v>
      </c>
      <c r="AE287" s="772" t="n">
        <v>10.17</v>
      </c>
      <c r="AF287" s="830" t="n">
        <v>10.14</v>
      </c>
      <c r="AG287" s="697"/>
    </row>
    <row r="288" customFormat="false" ht="13.5" hidden="false" customHeight="false" outlineLevel="0" collapsed="false">
      <c r="V288" s="768" t="s">
        <v>473</v>
      </c>
      <c r="W288" s="768" t="s">
        <v>1284</v>
      </c>
      <c r="X288" s="96"/>
      <c r="Y288" s="769" t="s">
        <v>1273</v>
      </c>
      <c r="Z288" s="770" t="n">
        <v>0.03</v>
      </c>
      <c r="AA288" s="920" t="s">
        <v>506</v>
      </c>
      <c r="AB288" s="772" t="s">
        <v>1285</v>
      </c>
      <c r="AC288" s="773" t="str">
        <f aca="false">AA288&amp;AB288</f>
        <v>茨城県那珂市</v>
      </c>
      <c r="AD288" s="831" t="n">
        <v>10.21</v>
      </c>
      <c r="AE288" s="772" t="n">
        <v>10.17</v>
      </c>
      <c r="AF288" s="830" t="n">
        <v>10.14</v>
      </c>
      <c r="AG288" s="697"/>
    </row>
    <row r="289" customFormat="false" ht="13.5" hidden="false" customHeight="false" outlineLevel="0" collapsed="false">
      <c r="V289" s="768" t="s">
        <v>473</v>
      </c>
      <c r="W289" s="768" t="s">
        <v>1286</v>
      </c>
      <c r="X289" s="96"/>
      <c r="Y289" s="769" t="s">
        <v>1273</v>
      </c>
      <c r="Z289" s="770" t="n">
        <v>0.03</v>
      </c>
      <c r="AA289" s="920" t="s">
        <v>506</v>
      </c>
      <c r="AB289" s="772" t="s">
        <v>1287</v>
      </c>
      <c r="AC289" s="773" t="str">
        <f aca="false">AA289&amp;AB289</f>
        <v>茨城県筑西市</v>
      </c>
      <c r="AD289" s="831" t="n">
        <v>10.21</v>
      </c>
      <c r="AE289" s="772" t="n">
        <v>10.17</v>
      </c>
      <c r="AF289" s="830" t="n">
        <v>10.14</v>
      </c>
      <c r="AG289" s="697"/>
    </row>
    <row r="290" customFormat="false" ht="13.5" hidden="false" customHeight="false" outlineLevel="0" collapsed="false">
      <c r="V290" s="768" t="s">
        <v>473</v>
      </c>
      <c r="W290" s="768" t="s">
        <v>1288</v>
      </c>
      <c r="X290" s="96"/>
      <c r="Y290" s="769" t="s">
        <v>1273</v>
      </c>
      <c r="Z290" s="770" t="n">
        <v>0.03</v>
      </c>
      <c r="AA290" s="920" t="s">
        <v>506</v>
      </c>
      <c r="AB290" s="772" t="s">
        <v>1289</v>
      </c>
      <c r="AC290" s="773" t="str">
        <f aca="false">AA290&amp;AB290</f>
        <v>茨城県坂東市</v>
      </c>
      <c r="AD290" s="831" t="n">
        <v>10.21</v>
      </c>
      <c r="AE290" s="772" t="n">
        <v>10.17</v>
      </c>
      <c r="AF290" s="830" t="n">
        <v>10.14</v>
      </c>
      <c r="AG290" s="697"/>
    </row>
    <row r="291" customFormat="false" ht="13.5" hidden="false" customHeight="false" outlineLevel="0" collapsed="false">
      <c r="V291" s="768" t="s">
        <v>473</v>
      </c>
      <c r="W291" s="768" t="s">
        <v>1290</v>
      </c>
      <c r="X291" s="96"/>
      <c r="Y291" s="769" t="s">
        <v>1273</v>
      </c>
      <c r="Z291" s="770" t="n">
        <v>0.03</v>
      </c>
      <c r="AA291" s="920" t="s">
        <v>506</v>
      </c>
      <c r="AB291" s="772" t="s">
        <v>1291</v>
      </c>
      <c r="AC291" s="773" t="str">
        <f aca="false">AA291&amp;AB291</f>
        <v>茨城県稲敷市</v>
      </c>
      <c r="AD291" s="831" t="n">
        <v>10.21</v>
      </c>
      <c r="AE291" s="772" t="n">
        <v>10.17</v>
      </c>
      <c r="AF291" s="830" t="n">
        <v>10.14</v>
      </c>
      <c r="AG291" s="697"/>
    </row>
    <row r="292" customFormat="false" ht="13.5" hidden="false" customHeight="false" outlineLevel="0" collapsed="false">
      <c r="V292" s="768" t="s">
        <v>473</v>
      </c>
      <c r="W292" s="768" t="s">
        <v>1292</v>
      </c>
      <c r="X292" s="96"/>
      <c r="Y292" s="769" t="s">
        <v>1273</v>
      </c>
      <c r="Z292" s="770" t="n">
        <v>0.03</v>
      </c>
      <c r="AA292" s="920" t="s">
        <v>506</v>
      </c>
      <c r="AB292" s="772" t="s">
        <v>1293</v>
      </c>
      <c r="AC292" s="773" t="str">
        <f aca="false">AA292&amp;AB292</f>
        <v>茨城県つくばみらい市</v>
      </c>
      <c r="AD292" s="831" t="n">
        <v>10.21</v>
      </c>
      <c r="AE292" s="772" t="n">
        <v>10.17</v>
      </c>
      <c r="AF292" s="830" t="n">
        <v>10.14</v>
      </c>
      <c r="AG292" s="697"/>
    </row>
    <row r="293" customFormat="false" ht="13.5" hidden="false" customHeight="false" outlineLevel="0" collapsed="false">
      <c r="V293" s="768" t="s">
        <v>473</v>
      </c>
      <c r="W293" s="768" t="s">
        <v>1294</v>
      </c>
      <c r="X293" s="96"/>
      <c r="Y293" s="769" t="s">
        <v>1273</v>
      </c>
      <c r="Z293" s="770" t="n">
        <v>0.03</v>
      </c>
      <c r="AA293" s="920" t="s">
        <v>506</v>
      </c>
      <c r="AB293" s="772" t="s">
        <v>1295</v>
      </c>
      <c r="AC293" s="773" t="str">
        <f aca="false">AA293&amp;AB293</f>
        <v>茨城県大洗町</v>
      </c>
      <c r="AD293" s="831" t="n">
        <v>10.21</v>
      </c>
      <c r="AE293" s="772" t="n">
        <v>10.17</v>
      </c>
      <c r="AF293" s="830" t="n">
        <v>10.14</v>
      </c>
      <c r="AG293" s="697"/>
    </row>
    <row r="294" customFormat="false" ht="13.5" hidden="false" customHeight="false" outlineLevel="0" collapsed="false">
      <c r="V294" s="768" t="s">
        <v>473</v>
      </c>
      <c r="W294" s="768" t="s">
        <v>1296</v>
      </c>
      <c r="X294" s="96"/>
      <c r="Y294" s="769" t="s">
        <v>1273</v>
      </c>
      <c r="Z294" s="770" t="n">
        <v>0.03</v>
      </c>
      <c r="AA294" s="920" t="s">
        <v>506</v>
      </c>
      <c r="AB294" s="772" t="s">
        <v>1297</v>
      </c>
      <c r="AC294" s="773" t="str">
        <f aca="false">AA294&amp;AB294</f>
        <v>茨城県阿見町</v>
      </c>
      <c r="AD294" s="831" t="n">
        <v>10.21</v>
      </c>
      <c r="AE294" s="772" t="n">
        <v>10.17</v>
      </c>
      <c r="AF294" s="830" t="n">
        <v>10.14</v>
      </c>
      <c r="AG294" s="697"/>
    </row>
    <row r="295" customFormat="false" ht="13.5" hidden="false" customHeight="false" outlineLevel="0" collapsed="false">
      <c r="V295" s="768" t="s">
        <v>473</v>
      </c>
      <c r="W295" s="768" t="s">
        <v>1298</v>
      </c>
      <c r="X295" s="96"/>
      <c r="Y295" s="769" t="s">
        <v>1273</v>
      </c>
      <c r="Z295" s="770" t="n">
        <v>0.03</v>
      </c>
      <c r="AA295" s="920" t="s">
        <v>506</v>
      </c>
      <c r="AB295" s="772" t="s">
        <v>1299</v>
      </c>
      <c r="AC295" s="773" t="str">
        <f aca="false">AA295&amp;AB295</f>
        <v>茨城県河内町</v>
      </c>
      <c r="AD295" s="831" t="n">
        <v>10.21</v>
      </c>
      <c r="AE295" s="772" t="n">
        <v>10.17</v>
      </c>
      <c r="AF295" s="830" t="n">
        <v>10.14</v>
      </c>
      <c r="AG295" s="697"/>
    </row>
    <row r="296" customFormat="false" ht="13.5" hidden="false" customHeight="false" outlineLevel="0" collapsed="false">
      <c r="V296" s="768" t="s">
        <v>481</v>
      </c>
      <c r="W296" s="768" t="s">
        <v>1300</v>
      </c>
      <c r="X296" s="96"/>
      <c r="Y296" s="769" t="s">
        <v>1273</v>
      </c>
      <c r="Z296" s="770" t="n">
        <v>0.03</v>
      </c>
      <c r="AA296" s="920" t="s">
        <v>506</v>
      </c>
      <c r="AB296" s="772" t="s">
        <v>1301</v>
      </c>
      <c r="AC296" s="773" t="str">
        <f aca="false">AA296&amp;AB296</f>
        <v>茨城県八千代町</v>
      </c>
      <c r="AD296" s="831" t="n">
        <v>10.21</v>
      </c>
      <c r="AE296" s="772" t="n">
        <v>10.17</v>
      </c>
      <c r="AF296" s="830" t="n">
        <v>10.14</v>
      </c>
      <c r="AG296" s="697"/>
    </row>
    <row r="297" customFormat="false" ht="13.5" hidden="false" customHeight="false" outlineLevel="0" collapsed="false">
      <c r="V297" s="768" t="s">
        <v>481</v>
      </c>
      <c r="W297" s="768" t="s">
        <v>1302</v>
      </c>
      <c r="X297" s="96"/>
      <c r="Y297" s="769" t="s">
        <v>1273</v>
      </c>
      <c r="Z297" s="770" t="n">
        <v>0.03</v>
      </c>
      <c r="AA297" s="920" t="s">
        <v>506</v>
      </c>
      <c r="AB297" s="772" t="s">
        <v>1303</v>
      </c>
      <c r="AC297" s="773" t="str">
        <f aca="false">AA297&amp;AB297</f>
        <v>茨城県五霞町</v>
      </c>
      <c r="AD297" s="831" t="n">
        <v>10.21</v>
      </c>
      <c r="AE297" s="772" t="n">
        <v>10.17</v>
      </c>
      <c r="AF297" s="830" t="n">
        <v>10.14</v>
      </c>
      <c r="AG297" s="697"/>
    </row>
    <row r="298" customFormat="false" ht="13.5" hidden="false" customHeight="false" outlineLevel="0" collapsed="false">
      <c r="V298" s="768" t="s">
        <v>481</v>
      </c>
      <c r="W298" s="768" t="s">
        <v>1304</v>
      </c>
      <c r="X298" s="96"/>
      <c r="Y298" s="769" t="s">
        <v>1273</v>
      </c>
      <c r="Z298" s="770" t="n">
        <v>0.03</v>
      </c>
      <c r="AA298" s="920" t="s">
        <v>506</v>
      </c>
      <c r="AB298" s="772" t="s">
        <v>1305</v>
      </c>
      <c r="AC298" s="773" t="str">
        <f aca="false">AA298&amp;AB298</f>
        <v>茨城県境町</v>
      </c>
      <c r="AD298" s="831" t="n">
        <v>10.21</v>
      </c>
      <c r="AE298" s="772" t="n">
        <v>10.17</v>
      </c>
      <c r="AF298" s="830" t="n">
        <v>10.14</v>
      </c>
      <c r="AG298" s="697"/>
    </row>
    <row r="299" customFormat="false" ht="13.5" hidden="false" customHeight="false" outlineLevel="0" collapsed="false">
      <c r="V299" s="768" t="s">
        <v>481</v>
      </c>
      <c r="W299" s="768" t="s">
        <v>1306</v>
      </c>
      <c r="X299" s="96"/>
      <c r="Y299" s="769" t="s">
        <v>1273</v>
      </c>
      <c r="Z299" s="770" t="n">
        <v>0.03</v>
      </c>
      <c r="AA299" s="920" t="s">
        <v>514</v>
      </c>
      <c r="AB299" s="772" t="s">
        <v>1307</v>
      </c>
      <c r="AC299" s="773" t="str">
        <f aca="false">AA299&amp;AB299</f>
        <v>栃木県栃木市</v>
      </c>
      <c r="AD299" s="831" t="n">
        <v>10.21</v>
      </c>
      <c r="AE299" s="772" t="n">
        <v>10.17</v>
      </c>
      <c r="AF299" s="830" t="n">
        <v>10.14</v>
      </c>
      <c r="AG299" s="697"/>
    </row>
    <row r="300" customFormat="false" ht="13.5" hidden="false" customHeight="false" outlineLevel="0" collapsed="false">
      <c r="V300" s="768" t="s">
        <v>481</v>
      </c>
      <c r="W300" s="768" t="s">
        <v>1308</v>
      </c>
      <c r="X300" s="96"/>
      <c r="Y300" s="769" t="s">
        <v>1273</v>
      </c>
      <c r="Z300" s="770" t="n">
        <v>0.03</v>
      </c>
      <c r="AA300" s="920" t="s">
        <v>514</v>
      </c>
      <c r="AB300" s="772" t="s">
        <v>1309</v>
      </c>
      <c r="AC300" s="773" t="str">
        <f aca="false">AA300&amp;AB300</f>
        <v>栃木県鹿沼市</v>
      </c>
      <c r="AD300" s="831" t="n">
        <v>10.21</v>
      </c>
      <c r="AE300" s="772" t="n">
        <v>10.17</v>
      </c>
      <c r="AF300" s="830" t="n">
        <v>10.14</v>
      </c>
      <c r="AG300" s="697"/>
    </row>
    <row r="301" customFormat="false" ht="13.5" hidden="false" customHeight="false" outlineLevel="0" collapsed="false">
      <c r="V301" s="768" t="s">
        <v>481</v>
      </c>
      <c r="W301" s="768" t="s">
        <v>1310</v>
      </c>
      <c r="X301" s="96"/>
      <c r="Y301" s="769" t="s">
        <v>1273</v>
      </c>
      <c r="Z301" s="770" t="n">
        <v>0.03</v>
      </c>
      <c r="AA301" s="920" t="s">
        <v>514</v>
      </c>
      <c r="AB301" s="772" t="s">
        <v>1311</v>
      </c>
      <c r="AC301" s="773" t="str">
        <f aca="false">AA301&amp;AB301</f>
        <v>栃木県日光市</v>
      </c>
      <c r="AD301" s="831" t="n">
        <v>10.21</v>
      </c>
      <c r="AE301" s="772" t="n">
        <v>10.17</v>
      </c>
      <c r="AF301" s="830" t="n">
        <v>10.14</v>
      </c>
      <c r="AG301" s="697"/>
    </row>
    <row r="302" customFormat="false" ht="13.5" hidden="false" customHeight="false" outlineLevel="0" collapsed="false">
      <c r="V302" s="768" t="s">
        <v>481</v>
      </c>
      <c r="W302" s="768" t="s">
        <v>1312</v>
      </c>
      <c r="X302" s="96"/>
      <c r="Y302" s="769" t="s">
        <v>1273</v>
      </c>
      <c r="Z302" s="770" t="n">
        <v>0.03</v>
      </c>
      <c r="AA302" s="920" t="s">
        <v>514</v>
      </c>
      <c r="AB302" s="772" t="s">
        <v>1313</v>
      </c>
      <c r="AC302" s="773" t="str">
        <f aca="false">AA302&amp;AB302</f>
        <v>栃木県小山市</v>
      </c>
      <c r="AD302" s="831" t="n">
        <v>10.21</v>
      </c>
      <c r="AE302" s="772" t="n">
        <v>10.17</v>
      </c>
      <c r="AF302" s="830" t="n">
        <v>10.14</v>
      </c>
      <c r="AG302" s="697"/>
    </row>
    <row r="303" customFormat="false" ht="13.5" hidden="false" customHeight="false" outlineLevel="0" collapsed="false">
      <c r="V303" s="768" t="s">
        <v>481</v>
      </c>
      <c r="W303" s="768" t="s">
        <v>1314</v>
      </c>
      <c r="X303" s="96"/>
      <c r="Y303" s="769" t="s">
        <v>1273</v>
      </c>
      <c r="Z303" s="770" t="n">
        <v>0.03</v>
      </c>
      <c r="AA303" s="920" t="s">
        <v>514</v>
      </c>
      <c r="AB303" s="772" t="s">
        <v>1315</v>
      </c>
      <c r="AC303" s="773" t="str">
        <f aca="false">AA303&amp;AB303</f>
        <v>栃木県真岡市</v>
      </c>
      <c r="AD303" s="831" t="n">
        <v>10.21</v>
      </c>
      <c r="AE303" s="772" t="n">
        <v>10.17</v>
      </c>
      <c r="AF303" s="830" t="n">
        <v>10.14</v>
      </c>
      <c r="AG303" s="697"/>
    </row>
    <row r="304" customFormat="false" ht="13.5" hidden="false" customHeight="false" outlineLevel="0" collapsed="false">
      <c r="V304" s="768" t="s">
        <v>481</v>
      </c>
      <c r="W304" s="768" t="s">
        <v>1316</v>
      </c>
      <c r="X304" s="96"/>
      <c r="Y304" s="769" t="s">
        <v>1273</v>
      </c>
      <c r="Z304" s="770" t="n">
        <v>0.03</v>
      </c>
      <c r="AA304" s="920" t="s">
        <v>514</v>
      </c>
      <c r="AB304" s="772" t="s">
        <v>1317</v>
      </c>
      <c r="AC304" s="773" t="str">
        <f aca="false">AA304&amp;AB304</f>
        <v>栃木県大田原市</v>
      </c>
      <c r="AD304" s="831" t="n">
        <v>10.21</v>
      </c>
      <c r="AE304" s="772" t="n">
        <v>10.17</v>
      </c>
      <c r="AF304" s="830" t="n">
        <v>10.14</v>
      </c>
      <c r="AG304" s="697"/>
    </row>
    <row r="305" customFormat="false" ht="13.5" hidden="false" customHeight="false" outlineLevel="0" collapsed="false">
      <c r="V305" s="768" t="s">
        <v>481</v>
      </c>
      <c r="W305" s="768" t="s">
        <v>1318</v>
      </c>
      <c r="X305" s="96"/>
      <c r="Y305" s="769" t="s">
        <v>1273</v>
      </c>
      <c r="Z305" s="770" t="n">
        <v>0.03</v>
      </c>
      <c r="AA305" s="920" t="s">
        <v>514</v>
      </c>
      <c r="AB305" s="772" t="s">
        <v>1319</v>
      </c>
      <c r="AC305" s="773" t="str">
        <f aca="false">AA305&amp;AB305</f>
        <v>栃木県さくら市</v>
      </c>
      <c r="AD305" s="831" t="n">
        <v>10.21</v>
      </c>
      <c r="AE305" s="772" t="n">
        <v>10.17</v>
      </c>
      <c r="AF305" s="830" t="n">
        <v>10.14</v>
      </c>
      <c r="AG305" s="697"/>
    </row>
    <row r="306" customFormat="false" ht="13.5" hidden="false" customHeight="false" outlineLevel="0" collapsed="false">
      <c r="V306" s="768" t="s">
        <v>481</v>
      </c>
      <c r="W306" s="768" t="s">
        <v>1320</v>
      </c>
      <c r="X306" s="96"/>
      <c r="Y306" s="769" t="s">
        <v>1273</v>
      </c>
      <c r="Z306" s="770" t="n">
        <v>0.03</v>
      </c>
      <c r="AA306" s="920" t="s">
        <v>514</v>
      </c>
      <c r="AB306" s="772" t="s">
        <v>1321</v>
      </c>
      <c r="AC306" s="773" t="str">
        <f aca="false">AA306&amp;AB306</f>
        <v>栃木県下野市</v>
      </c>
      <c r="AD306" s="831" t="n">
        <v>10.21</v>
      </c>
      <c r="AE306" s="772" t="n">
        <v>10.17</v>
      </c>
      <c r="AF306" s="830" t="n">
        <v>10.14</v>
      </c>
      <c r="AG306" s="697"/>
    </row>
    <row r="307" customFormat="false" ht="13.5" hidden="false" customHeight="false" outlineLevel="0" collapsed="false">
      <c r="V307" s="768" t="s">
        <v>481</v>
      </c>
      <c r="W307" s="768" t="s">
        <v>1322</v>
      </c>
      <c r="X307" s="96"/>
      <c r="Y307" s="769" t="s">
        <v>1273</v>
      </c>
      <c r="Z307" s="770" t="n">
        <v>0.03</v>
      </c>
      <c r="AA307" s="920" t="s">
        <v>514</v>
      </c>
      <c r="AB307" s="772" t="s">
        <v>1323</v>
      </c>
      <c r="AC307" s="773" t="str">
        <f aca="false">AA307&amp;AB307</f>
        <v>栃木県壬生町</v>
      </c>
      <c r="AD307" s="831" t="n">
        <v>10.21</v>
      </c>
      <c r="AE307" s="772" t="n">
        <v>10.17</v>
      </c>
      <c r="AF307" s="830" t="n">
        <v>10.14</v>
      </c>
      <c r="AG307" s="697"/>
    </row>
    <row r="308" customFormat="false" ht="13.5" hidden="false" customHeight="false" outlineLevel="0" collapsed="false">
      <c r="V308" s="768" t="s">
        <v>481</v>
      </c>
      <c r="W308" s="768" t="s">
        <v>1324</v>
      </c>
      <c r="X308" s="96"/>
      <c r="Y308" s="769" t="s">
        <v>1273</v>
      </c>
      <c r="Z308" s="770" t="n">
        <v>0.03</v>
      </c>
      <c r="AA308" s="920" t="s">
        <v>521</v>
      </c>
      <c r="AB308" s="772" t="s">
        <v>1325</v>
      </c>
      <c r="AC308" s="773" t="str">
        <f aca="false">AA308&amp;AB308</f>
        <v>群馬県前橋市</v>
      </c>
      <c r="AD308" s="831" t="n">
        <v>10.21</v>
      </c>
      <c r="AE308" s="772" t="n">
        <v>10.17</v>
      </c>
      <c r="AF308" s="830" t="n">
        <v>10.14</v>
      </c>
      <c r="AG308" s="697"/>
    </row>
    <row r="309" customFormat="false" ht="13.5" hidden="false" customHeight="false" outlineLevel="0" collapsed="false">
      <c r="V309" s="768" t="s">
        <v>481</v>
      </c>
      <c r="W309" s="768" t="s">
        <v>1326</v>
      </c>
      <c r="X309" s="96"/>
      <c r="Y309" s="769" t="s">
        <v>1273</v>
      </c>
      <c r="Z309" s="770" t="n">
        <v>0.03</v>
      </c>
      <c r="AA309" s="920" t="s">
        <v>521</v>
      </c>
      <c r="AB309" s="772" t="s">
        <v>1327</v>
      </c>
      <c r="AC309" s="773" t="str">
        <f aca="false">AA309&amp;AB309</f>
        <v>群馬県伊勢崎市</v>
      </c>
      <c r="AD309" s="831" t="n">
        <v>10.21</v>
      </c>
      <c r="AE309" s="772" t="n">
        <v>10.17</v>
      </c>
      <c r="AF309" s="830" t="n">
        <v>10.14</v>
      </c>
      <c r="AG309" s="697"/>
    </row>
    <row r="310" customFormat="false" ht="13.5" hidden="false" customHeight="false" outlineLevel="0" collapsed="false">
      <c r="V310" s="768" t="s">
        <v>481</v>
      </c>
      <c r="W310" s="768" t="s">
        <v>1328</v>
      </c>
      <c r="X310" s="96"/>
      <c r="Y310" s="769" t="s">
        <v>1273</v>
      </c>
      <c r="Z310" s="770" t="n">
        <v>0.03</v>
      </c>
      <c r="AA310" s="920" t="s">
        <v>521</v>
      </c>
      <c r="AB310" s="772" t="s">
        <v>1329</v>
      </c>
      <c r="AC310" s="773" t="str">
        <f aca="false">AA310&amp;AB310</f>
        <v>群馬県太田市</v>
      </c>
      <c r="AD310" s="831" t="n">
        <v>10.21</v>
      </c>
      <c r="AE310" s="772" t="n">
        <v>10.17</v>
      </c>
      <c r="AF310" s="830" t="n">
        <v>10.14</v>
      </c>
      <c r="AG310" s="697"/>
    </row>
    <row r="311" customFormat="false" ht="13.5" hidden="false" customHeight="false" outlineLevel="0" collapsed="false">
      <c r="V311" s="768" t="s">
        <v>481</v>
      </c>
      <c r="W311" s="768" t="s">
        <v>1330</v>
      </c>
      <c r="X311" s="96"/>
      <c r="Y311" s="769" t="s">
        <v>1273</v>
      </c>
      <c r="Z311" s="770" t="n">
        <v>0.03</v>
      </c>
      <c r="AA311" s="920" t="s">
        <v>521</v>
      </c>
      <c r="AB311" s="772" t="s">
        <v>1331</v>
      </c>
      <c r="AC311" s="773" t="str">
        <f aca="false">AA311&amp;AB311</f>
        <v>群馬県渋川市</v>
      </c>
      <c r="AD311" s="831" t="n">
        <v>10.21</v>
      </c>
      <c r="AE311" s="772" t="n">
        <v>10.17</v>
      </c>
      <c r="AF311" s="830" t="n">
        <v>10.14</v>
      </c>
      <c r="AG311" s="697"/>
    </row>
    <row r="312" customFormat="false" ht="13.5" hidden="false" customHeight="false" outlineLevel="0" collapsed="false">
      <c r="V312" s="768" t="s">
        <v>481</v>
      </c>
      <c r="W312" s="768" t="s">
        <v>1332</v>
      </c>
      <c r="X312" s="96"/>
      <c r="Y312" s="769" t="s">
        <v>1273</v>
      </c>
      <c r="Z312" s="770" t="n">
        <v>0.03</v>
      </c>
      <c r="AA312" s="920" t="s">
        <v>521</v>
      </c>
      <c r="AB312" s="772" t="s">
        <v>1333</v>
      </c>
      <c r="AC312" s="773" t="str">
        <f aca="false">AA312&amp;AB312</f>
        <v>群馬県榛東村</v>
      </c>
      <c r="AD312" s="831" t="n">
        <v>10.21</v>
      </c>
      <c r="AE312" s="772" t="n">
        <v>10.17</v>
      </c>
      <c r="AF312" s="830" t="n">
        <v>10.14</v>
      </c>
      <c r="AG312" s="697"/>
    </row>
    <row r="313" customFormat="false" ht="13.5" hidden="false" customHeight="false" outlineLevel="0" collapsed="false">
      <c r="V313" s="768" t="s">
        <v>481</v>
      </c>
      <c r="W313" s="768" t="s">
        <v>1334</v>
      </c>
      <c r="X313" s="96"/>
      <c r="Y313" s="769" t="s">
        <v>1273</v>
      </c>
      <c r="Z313" s="770" t="n">
        <v>0.03</v>
      </c>
      <c r="AA313" s="920" t="s">
        <v>521</v>
      </c>
      <c r="AB313" s="772" t="s">
        <v>1335</v>
      </c>
      <c r="AC313" s="773" t="str">
        <f aca="false">AA313&amp;AB313</f>
        <v>群馬県吉岡町</v>
      </c>
      <c r="AD313" s="831" t="n">
        <v>10.21</v>
      </c>
      <c r="AE313" s="772" t="n">
        <v>10.17</v>
      </c>
      <c r="AF313" s="830" t="n">
        <v>10.14</v>
      </c>
      <c r="AG313" s="697"/>
    </row>
    <row r="314" customFormat="false" ht="13.5" hidden="false" customHeight="false" outlineLevel="0" collapsed="false">
      <c r="V314" s="768" t="s">
        <v>481</v>
      </c>
      <c r="W314" s="768" t="s">
        <v>1336</v>
      </c>
      <c r="X314" s="96"/>
      <c r="Y314" s="769" t="s">
        <v>1273</v>
      </c>
      <c r="Z314" s="770" t="n">
        <v>0.03</v>
      </c>
      <c r="AA314" s="920" t="s">
        <v>521</v>
      </c>
      <c r="AB314" s="772" t="s">
        <v>1337</v>
      </c>
      <c r="AC314" s="773" t="str">
        <f aca="false">AA314&amp;AB314</f>
        <v>群馬県玉村町</v>
      </c>
      <c r="AD314" s="831" t="n">
        <v>10.21</v>
      </c>
      <c r="AE314" s="772" t="n">
        <v>10.17</v>
      </c>
      <c r="AF314" s="830" t="n">
        <v>10.14</v>
      </c>
      <c r="AG314" s="697"/>
    </row>
    <row r="315" customFormat="false" ht="13.5" hidden="false" customHeight="false" outlineLevel="0" collapsed="false">
      <c r="V315" s="768" t="s">
        <v>481</v>
      </c>
      <c r="W315" s="768" t="s">
        <v>1338</v>
      </c>
      <c r="X315" s="96"/>
      <c r="Y315" s="769" t="s">
        <v>1273</v>
      </c>
      <c r="Z315" s="770" t="n">
        <v>0.03</v>
      </c>
      <c r="AA315" s="920" t="s">
        <v>532</v>
      </c>
      <c r="AB315" s="772" t="s">
        <v>1339</v>
      </c>
      <c r="AC315" s="773" t="str">
        <f aca="false">AA315&amp;AB315</f>
        <v>埼玉県熊谷市</v>
      </c>
      <c r="AD315" s="831" t="n">
        <v>10.21</v>
      </c>
      <c r="AE315" s="772" t="n">
        <v>10.17</v>
      </c>
      <c r="AF315" s="830" t="n">
        <v>10.14</v>
      </c>
      <c r="AG315" s="697"/>
    </row>
    <row r="316" customFormat="false" ht="13.5" hidden="false" customHeight="false" outlineLevel="0" collapsed="false">
      <c r="V316" s="768" t="s">
        <v>481</v>
      </c>
      <c r="W316" s="768" t="s">
        <v>1340</v>
      </c>
      <c r="X316" s="96"/>
      <c r="Y316" s="769" t="s">
        <v>1273</v>
      </c>
      <c r="Z316" s="770" t="n">
        <v>0.03</v>
      </c>
      <c r="AA316" s="920" t="s">
        <v>532</v>
      </c>
      <c r="AB316" s="772" t="s">
        <v>1341</v>
      </c>
      <c r="AC316" s="773" t="str">
        <f aca="false">AA316&amp;AB316</f>
        <v>埼玉県深谷市</v>
      </c>
      <c r="AD316" s="831" t="n">
        <v>10.21</v>
      </c>
      <c r="AE316" s="772" t="n">
        <v>10.17</v>
      </c>
      <c r="AF316" s="830" t="n">
        <v>10.14</v>
      </c>
      <c r="AG316" s="697"/>
    </row>
    <row r="317" customFormat="false" ht="13.5" hidden="false" customHeight="false" outlineLevel="0" collapsed="false">
      <c r="V317" s="768" t="s">
        <v>481</v>
      </c>
      <c r="W317" s="768" t="s">
        <v>1342</v>
      </c>
      <c r="X317" s="96"/>
      <c r="Y317" s="769" t="s">
        <v>1273</v>
      </c>
      <c r="Z317" s="770" t="n">
        <v>0.03</v>
      </c>
      <c r="AA317" s="920" t="s">
        <v>532</v>
      </c>
      <c r="AB317" s="772" t="s">
        <v>1343</v>
      </c>
      <c r="AC317" s="773" t="str">
        <f aca="false">AA317&amp;AB317</f>
        <v>埼玉県日高市</v>
      </c>
      <c r="AD317" s="831" t="n">
        <v>10.21</v>
      </c>
      <c r="AE317" s="772" t="n">
        <v>10.17</v>
      </c>
      <c r="AF317" s="830" t="n">
        <v>10.14</v>
      </c>
      <c r="AG317" s="697"/>
    </row>
    <row r="318" customFormat="false" ht="13.5" hidden="false" customHeight="false" outlineLevel="0" collapsed="false">
      <c r="V318" s="768" t="s">
        <v>481</v>
      </c>
      <c r="W318" s="768" t="s">
        <v>1344</v>
      </c>
      <c r="X318" s="96"/>
      <c r="Y318" s="769" t="s">
        <v>1273</v>
      </c>
      <c r="Z318" s="770" t="n">
        <v>0.03</v>
      </c>
      <c r="AA318" s="920" t="s">
        <v>532</v>
      </c>
      <c r="AB318" s="772" t="s">
        <v>1345</v>
      </c>
      <c r="AC318" s="773" t="str">
        <f aca="false">AA318&amp;AB318</f>
        <v>埼玉県毛呂山町</v>
      </c>
      <c r="AD318" s="831" t="n">
        <v>10.21</v>
      </c>
      <c r="AE318" s="772" t="n">
        <v>10.17</v>
      </c>
      <c r="AF318" s="830" t="n">
        <v>10.14</v>
      </c>
      <c r="AG318" s="697"/>
    </row>
    <row r="319" customFormat="false" ht="13.5" hidden="false" customHeight="false" outlineLevel="0" collapsed="false">
      <c r="V319" s="768" t="s">
        <v>481</v>
      </c>
      <c r="W319" s="768" t="s">
        <v>1346</v>
      </c>
      <c r="X319" s="96"/>
      <c r="Y319" s="769" t="s">
        <v>1273</v>
      </c>
      <c r="Z319" s="770" t="n">
        <v>0.03</v>
      </c>
      <c r="AA319" s="920" t="s">
        <v>532</v>
      </c>
      <c r="AB319" s="772" t="s">
        <v>1347</v>
      </c>
      <c r="AC319" s="773" t="str">
        <f aca="false">AA319&amp;AB319</f>
        <v>埼玉県越生町</v>
      </c>
      <c r="AD319" s="831" t="n">
        <v>10.21</v>
      </c>
      <c r="AE319" s="772" t="n">
        <v>10.17</v>
      </c>
      <c r="AF319" s="830" t="n">
        <v>10.14</v>
      </c>
      <c r="AG319" s="697"/>
    </row>
    <row r="320" customFormat="false" ht="13.5" hidden="false" customHeight="false" outlineLevel="0" collapsed="false">
      <c r="V320" s="768" t="s">
        <v>481</v>
      </c>
      <c r="W320" s="768" t="s">
        <v>1348</v>
      </c>
      <c r="X320" s="96"/>
      <c r="Y320" s="769" t="s">
        <v>1273</v>
      </c>
      <c r="Z320" s="770" t="n">
        <v>0.03</v>
      </c>
      <c r="AA320" s="920" t="s">
        <v>532</v>
      </c>
      <c r="AB320" s="772" t="s">
        <v>1349</v>
      </c>
      <c r="AC320" s="773" t="str">
        <f aca="false">AA320&amp;AB320</f>
        <v>埼玉県滑川町</v>
      </c>
      <c r="AD320" s="831" t="n">
        <v>10.21</v>
      </c>
      <c r="AE320" s="772" t="n">
        <v>10.17</v>
      </c>
      <c r="AF320" s="830" t="n">
        <v>10.14</v>
      </c>
      <c r="AG320" s="697"/>
    </row>
    <row r="321" customFormat="false" ht="13.5" hidden="false" customHeight="false" outlineLevel="0" collapsed="false">
      <c r="V321" s="768" t="s">
        <v>491</v>
      </c>
      <c r="W321" s="768" t="s">
        <v>1350</v>
      </c>
      <c r="X321" s="96"/>
      <c r="Y321" s="769" t="s">
        <v>1273</v>
      </c>
      <c r="Z321" s="770" t="n">
        <v>0.03</v>
      </c>
      <c r="AA321" s="920" t="s">
        <v>532</v>
      </c>
      <c r="AB321" s="772" t="s">
        <v>1351</v>
      </c>
      <c r="AC321" s="773" t="str">
        <f aca="false">AA321&amp;AB321</f>
        <v>埼玉県川島町</v>
      </c>
      <c r="AD321" s="831" t="n">
        <v>10.21</v>
      </c>
      <c r="AE321" s="772" t="n">
        <v>10.17</v>
      </c>
      <c r="AF321" s="830" t="n">
        <v>10.14</v>
      </c>
      <c r="AG321" s="697"/>
    </row>
    <row r="322" customFormat="false" ht="13.5" hidden="false" customHeight="false" outlineLevel="0" collapsed="false">
      <c r="V322" s="768" t="s">
        <v>491</v>
      </c>
      <c r="W322" s="768" t="s">
        <v>1352</v>
      </c>
      <c r="X322" s="96"/>
      <c r="Y322" s="769" t="s">
        <v>1273</v>
      </c>
      <c r="Z322" s="770" t="n">
        <v>0.03</v>
      </c>
      <c r="AA322" s="920" t="s">
        <v>532</v>
      </c>
      <c r="AB322" s="772" t="s">
        <v>1353</v>
      </c>
      <c r="AC322" s="773" t="str">
        <f aca="false">AA322&amp;AB322</f>
        <v>埼玉県吉見町</v>
      </c>
      <c r="AD322" s="831" t="n">
        <v>10.21</v>
      </c>
      <c r="AE322" s="772" t="n">
        <v>10.17</v>
      </c>
      <c r="AF322" s="830" t="n">
        <v>10.14</v>
      </c>
      <c r="AG322" s="697"/>
    </row>
    <row r="323" customFormat="false" ht="13.5" hidden="false" customHeight="false" outlineLevel="0" collapsed="false">
      <c r="V323" s="768" t="s">
        <v>491</v>
      </c>
      <c r="W323" s="768" t="s">
        <v>1354</v>
      </c>
      <c r="X323" s="96"/>
      <c r="Y323" s="769" t="s">
        <v>1273</v>
      </c>
      <c r="Z323" s="770" t="n">
        <v>0.03</v>
      </c>
      <c r="AA323" s="920" t="s">
        <v>532</v>
      </c>
      <c r="AB323" s="772" t="s">
        <v>1355</v>
      </c>
      <c r="AC323" s="773" t="str">
        <f aca="false">AA323&amp;AB323</f>
        <v>埼玉県鳩山町</v>
      </c>
      <c r="AD323" s="831" t="n">
        <v>10.21</v>
      </c>
      <c r="AE323" s="772" t="n">
        <v>10.17</v>
      </c>
      <c r="AF323" s="830" t="n">
        <v>10.14</v>
      </c>
      <c r="AG323" s="697"/>
    </row>
    <row r="324" customFormat="false" ht="13.5" hidden="false" customHeight="false" outlineLevel="0" collapsed="false">
      <c r="V324" s="768" t="s">
        <v>491</v>
      </c>
      <c r="W324" s="768" t="s">
        <v>1356</v>
      </c>
      <c r="X324" s="96"/>
      <c r="Y324" s="769" t="s">
        <v>1273</v>
      </c>
      <c r="Z324" s="770" t="n">
        <v>0.03</v>
      </c>
      <c r="AA324" s="920" t="s">
        <v>532</v>
      </c>
      <c r="AB324" s="772" t="s">
        <v>1357</v>
      </c>
      <c r="AC324" s="773" t="str">
        <f aca="false">AA324&amp;AB324</f>
        <v>埼玉県寄居町</v>
      </c>
      <c r="AD324" s="831" t="n">
        <v>10.21</v>
      </c>
      <c r="AE324" s="772" t="n">
        <v>10.17</v>
      </c>
      <c r="AF324" s="830" t="n">
        <v>10.14</v>
      </c>
      <c r="AG324" s="697"/>
    </row>
    <row r="325" customFormat="false" ht="13.5" hidden="false" customHeight="false" outlineLevel="0" collapsed="false">
      <c r="V325" s="768" t="s">
        <v>491</v>
      </c>
      <c r="W325" s="768" t="s">
        <v>1358</v>
      </c>
      <c r="X325" s="96"/>
      <c r="Y325" s="769" t="s">
        <v>1273</v>
      </c>
      <c r="Z325" s="770" t="n">
        <v>0.03</v>
      </c>
      <c r="AA325" s="920" t="s">
        <v>539</v>
      </c>
      <c r="AB325" s="772" t="s">
        <v>1359</v>
      </c>
      <c r="AC325" s="773" t="str">
        <f aca="false">AA325&amp;AB325</f>
        <v>千葉県東金市</v>
      </c>
      <c r="AD325" s="831" t="n">
        <v>10.21</v>
      </c>
      <c r="AE325" s="772" t="n">
        <v>10.17</v>
      </c>
      <c r="AF325" s="830" t="n">
        <v>10.14</v>
      </c>
      <c r="AG325" s="697"/>
    </row>
    <row r="326" customFormat="false" ht="13.5" hidden="false" customHeight="false" outlineLevel="0" collapsed="false">
      <c r="V326" s="768" t="s">
        <v>491</v>
      </c>
      <c r="W326" s="768" t="s">
        <v>1360</v>
      </c>
      <c r="X326" s="96"/>
      <c r="Y326" s="769" t="s">
        <v>1273</v>
      </c>
      <c r="Z326" s="770" t="n">
        <v>0.03</v>
      </c>
      <c r="AA326" s="920" t="s">
        <v>539</v>
      </c>
      <c r="AB326" s="772" t="s">
        <v>1361</v>
      </c>
      <c r="AC326" s="773" t="str">
        <f aca="false">AA326&amp;AB326</f>
        <v>千葉県君津市</v>
      </c>
      <c r="AD326" s="831" t="n">
        <v>10.21</v>
      </c>
      <c r="AE326" s="772" t="n">
        <v>10.17</v>
      </c>
      <c r="AF326" s="830" t="n">
        <v>10.14</v>
      </c>
      <c r="AG326" s="697"/>
    </row>
    <row r="327" customFormat="false" ht="13.5" hidden="false" customHeight="false" outlineLevel="0" collapsed="false">
      <c r="V327" s="768" t="s">
        <v>491</v>
      </c>
      <c r="W327" s="768" t="s">
        <v>1362</v>
      </c>
      <c r="X327" s="96"/>
      <c r="Y327" s="769" t="s">
        <v>1273</v>
      </c>
      <c r="Z327" s="770" t="n">
        <v>0.03</v>
      </c>
      <c r="AA327" s="920" t="s">
        <v>539</v>
      </c>
      <c r="AB327" s="772" t="s">
        <v>1363</v>
      </c>
      <c r="AC327" s="773" t="str">
        <f aca="false">AA327&amp;AB327</f>
        <v>千葉県富津市</v>
      </c>
      <c r="AD327" s="831" t="n">
        <v>10.21</v>
      </c>
      <c r="AE327" s="772" t="n">
        <v>10.17</v>
      </c>
      <c r="AF327" s="830" t="n">
        <v>10.14</v>
      </c>
      <c r="AG327" s="697"/>
    </row>
    <row r="328" customFormat="false" ht="13.5" hidden="false" customHeight="false" outlineLevel="0" collapsed="false">
      <c r="V328" s="768" t="s">
        <v>491</v>
      </c>
      <c r="W328" s="768" t="s">
        <v>1364</v>
      </c>
      <c r="X328" s="96"/>
      <c r="Y328" s="769" t="s">
        <v>1273</v>
      </c>
      <c r="Z328" s="770" t="n">
        <v>0.03</v>
      </c>
      <c r="AA328" s="920" t="s">
        <v>539</v>
      </c>
      <c r="AB328" s="772" t="s">
        <v>1365</v>
      </c>
      <c r="AC328" s="773" t="str">
        <f aca="false">AA328&amp;AB328</f>
        <v>千葉県八街市</v>
      </c>
      <c r="AD328" s="831" t="n">
        <v>10.21</v>
      </c>
      <c r="AE328" s="772" t="n">
        <v>10.17</v>
      </c>
      <c r="AF328" s="830" t="n">
        <v>10.14</v>
      </c>
      <c r="AG328" s="697"/>
    </row>
    <row r="329" customFormat="false" ht="13.5" hidden="false" customHeight="false" outlineLevel="0" collapsed="false">
      <c r="V329" s="768" t="s">
        <v>491</v>
      </c>
      <c r="W329" s="768" t="s">
        <v>1366</v>
      </c>
      <c r="X329" s="96"/>
      <c r="Y329" s="769" t="s">
        <v>1273</v>
      </c>
      <c r="Z329" s="770" t="n">
        <v>0.03</v>
      </c>
      <c r="AA329" s="920" t="s">
        <v>539</v>
      </c>
      <c r="AB329" s="772" t="s">
        <v>1367</v>
      </c>
      <c r="AC329" s="773" t="str">
        <f aca="false">AA329&amp;AB329</f>
        <v>千葉県富里市</v>
      </c>
      <c r="AD329" s="831" t="n">
        <v>10.21</v>
      </c>
      <c r="AE329" s="772" t="n">
        <v>10.17</v>
      </c>
      <c r="AF329" s="830" t="n">
        <v>10.14</v>
      </c>
      <c r="AG329" s="697"/>
    </row>
    <row r="330" customFormat="false" ht="13.5" hidden="false" customHeight="false" outlineLevel="0" collapsed="false">
      <c r="V330" s="768" t="s">
        <v>491</v>
      </c>
      <c r="W330" s="768" t="s">
        <v>1368</v>
      </c>
      <c r="X330" s="96"/>
      <c r="Y330" s="769" t="s">
        <v>1273</v>
      </c>
      <c r="Z330" s="770" t="n">
        <v>0.03</v>
      </c>
      <c r="AA330" s="920" t="s">
        <v>539</v>
      </c>
      <c r="AB330" s="772" t="s">
        <v>1369</v>
      </c>
      <c r="AC330" s="773" t="str">
        <f aca="false">AA330&amp;AB330</f>
        <v>千葉県山武市</v>
      </c>
      <c r="AD330" s="831" t="n">
        <v>10.21</v>
      </c>
      <c r="AE330" s="772" t="n">
        <v>10.17</v>
      </c>
      <c r="AF330" s="830" t="n">
        <v>10.14</v>
      </c>
      <c r="AG330" s="697"/>
    </row>
    <row r="331" customFormat="false" ht="13.5" hidden="false" customHeight="false" outlineLevel="0" collapsed="false">
      <c r="V331" s="768" t="s">
        <v>491</v>
      </c>
      <c r="W331" s="768" t="s">
        <v>1370</v>
      </c>
      <c r="X331" s="96"/>
      <c r="Y331" s="769" t="s">
        <v>1273</v>
      </c>
      <c r="Z331" s="770" t="n">
        <v>0.03</v>
      </c>
      <c r="AA331" s="920" t="s">
        <v>539</v>
      </c>
      <c r="AB331" s="772" t="s">
        <v>1371</v>
      </c>
      <c r="AC331" s="773" t="str">
        <f aca="false">AA331&amp;AB331</f>
        <v>千葉県大網白里市</v>
      </c>
      <c r="AD331" s="831" t="n">
        <v>10.21</v>
      </c>
      <c r="AE331" s="772" t="n">
        <v>10.17</v>
      </c>
      <c r="AF331" s="830" t="n">
        <v>10.14</v>
      </c>
      <c r="AG331" s="697"/>
    </row>
    <row r="332" customFormat="false" ht="13.5" hidden="false" customHeight="false" outlineLevel="0" collapsed="false">
      <c r="V332" s="768" t="s">
        <v>491</v>
      </c>
      <c r="W332" s="768" t="s">
        <v>1372</v>
      </c>
      <c r="X332" s="96"/>
      <c r="Y332" s="769" t="s">
        <v>1273</v>
      </c>
      <c r="Z332" s="770" t="n">
        <v>0.03</v>
      </c>
      <c r="AA332" s="920" t="s">
        <v>539</v>
      </c>
      <c r="AB332" s="772" t="s">
        <v>1373</v>
      </c>
      <c r="AC332" s="773" t="str">
        <f aca="false">AA332&amp;AB332</f>
        <v>千葉県長柄町</v>
      </c>
      <c r="AD332" s="831" t="n">
        <v>10.21</v>
      </c>
      <c r="AE332" s="772" t="n">
        <v>10.17</v>
      </c>
      <c r="AF332" s="830" t="n">
        <v>10.14</v>
      </c>
      <c r="AG332" s="697"/>
    </row>
    <row r="333" customFormat="false" ht="13.5" hidden="false" customHeight="false" outlineLevel="0" collapsed="false">
      <c r="V333" s="768" t="s">
        <v>491</v>
      </c>
      <c r="W333" s="768" t="s">
        <v>1374</v>
      </c>
      <c r="X333" s="96"/>
      <c r="Y333" s="769" t="s">
        <v>1273</v>
      </c>
      <c r="Z333" s="770" t="n">
        <v>0.03</v>
      </c>
      <c r="AA333" s="920" t="s">
        <v>539</v>
      </c>
      <c r="AB333" s="772" t="s">
        <v>1375</v>
      </c>
      <c r="AC333" s="773" t="str">
        <f aca="false">AA333&amp;AB333</f>
        <v>千葉県長南町</v>
      </c>
      <c r="AD333" s="831" t="n">
        <v>10.21</v>
      </c>
      <c r="AE333" s="772" t="n">
        <v>10.17</v>
      </c>
      <c r="AF333" s="830" t="n">
        <v>10.14</v>
      </c>
      <c r="AG333" s="697"/>
    </row>
    <row r="334" customFormat="false" ht="13.5" hidden="false" customHeight="false" outlineLevel="0" collapsed="false">
      <c r="V334" s="768" t="s">
        <v>491</v>
      </c>
      <c r="W334" s="768" t="s">
        <v>1376</v>
      </c>
      <c r="X334" s="96"/>
      <c r="Y334" s="769" t="s">
        <v>1273</v>
      </c>
      <c r="Z334" s="770" t="n">
        <v>0.03</v>
      </c>
      <c r="AA334" s="920" t="s">
        <v>553</v>
      </c>
      <c r="AB334" s="772" t="s">
        <v>1377</v>
      </c>
      <c r="AC334" s="773" t="str">
        <f aca="false">AA334&amp;AB334</f>
        <v>神奈川県南足柄市</v>
      </c>
      <c r="AD334" s="831" t="n">
        <v>10.21</v>
      </c>
      <c r="AE334" s="772" t="n">
        <v>10.17</v>
      </c>
      <c r="AF334" s="830" t="n">
        <v>10.14</v>
      </c>
      <c r="AG334" s="697"/>
    </row>
    <row r="335" customFormat="false" ht="13.5" hidden="false" customHeight="false" outlineLevel="0" collapsed="false">
      <c r="V335" s="768" t="s">
        <v>491</v>
      </c>
      <c r="W335" s="768" t="s">
        <v>1378</v>
      </c>
      <c r="X335" s="96"/>
      <c r="Y335" s="769" t="s">
        <v>1273</v>
      </c>
      <c r="Z335" s="770" t="n">
        <v>0.03</v>
      </c>
      <c r="AA335" s="920" t="s">
        <v>553</v>
      </c>
      <c r="AB335" s="772" t="s">
        <v>1379</v>
      </c>
      <c r="AC335" s="773" t="str">
        <f aca="false">AA335&amp;AB335</f>
        <v>神奈川県山北町</v>
      </c>
      <c r="AD335" s="831" t="n">
        <v>10.21</v>
      </c>
      <c r="AE335" s="772" t="n">
        <v>10.17</v>
      </c>
      <c r="AF335" s="830" t="n">
        <v>10.14</v>
      </c>
      <c r="AG335" s="697"/>
    </row>
    <row r="336" customFormat="false" ht="13.5" hidden="false" customHeight="false" outlineLevel="0" collapsed="false">
      <c r="V336" s="768" t="s">
        <v>491</v>
      </c>
      <c r="W336" s="768" t="s">
        <v>1380</v>
      </c>
      <c r="X336" s="96"/>
      <c r="Y336" s="769" t="s">
        <v>1273</v>
      </c>
      <c r="Z336" s="770" t="n">
        <v>0.03</v>
      </c>
      <c r="AA336" s="920" t="s">
        <v>553</v>
      </c>
      <c r="AB336" s="772" t="s">
        <v>1381</v>
      </c>
      <c r="AC336" s="773" t="str">
        <f aca="false">AA336&amp;AB336</f>
        <v>神奈川県箱根町</v>
      </c>
      <c r="AD336" s="831" t="n">
        <v>10.21</v>
      </c>
      <c r="AE336" s="772" t="n">
        <v>10.17</v>
      </c>
      <c r="AF336" s="830" t="n">
        <v>10.14</v>
      </c>
      <c r="AG336" s="697"/>
    </row>
    <row r="337" customFormat="false" ht="13.5" hidden="false" customHeight="false" outlineLevel="0" collapsed="false">
      <c r="V337" s="768" t="s">
        <v>491</v>
      </c>
      <c r="W337" s="768" t="s">
        <v>1382</v>
      </c>
      <c r="X337" s="96"/>
      <c r="Y337" s="769" t="s">
        <v>1273</v>
      </c>
      <c r="Z337" s="770" t="n">
        <v>0.03</v>
      </c>
      <c r="AA337" s="920" t="s">
        <v>560</v>
      </c>
      <c r="AB337" s="772" t="s">
        <v>1383</v>
      </c>
      <c r="AC337" s="773" t="str">
        <f aca="false">AA337&amp;AB337</f>
        <v>新潟県新潟市</v>
      </c>
      <c r="AD337" s="831" t="n">
        <v>10.21</v>
      </c>
      <c r="AE337" s="772" t="n">
        <v>10.17</v>
      </c>
      <c r="AF337" s="830" t="n">
        <v>10.14</v>
      </c>
      <c r="AG337" s="697"/>
    </row>
    <row r="338" customFormat="false" ht="13.5" hidden="false" customHeight="false" outlineLevel="0" collapsed="false">
      <c r="V338" s="768" t="s">
        <v>491</v>
      </c>
      <c r="W338" s="768" t="s">
        <v>1384</v>
      </c>
      <c r="X338" s="96"/>
      <c r="Y338" s="769" t="s">
        <v>1273</v>
      </c>
      <c r="Z338" s="770" t="n">
        <v>0.03</v>
      </c>
      <c r="AA338" s="920" t="s">
        <v>567</v>
      </c>
      <c r="AB338" s="772" t="s">
        <v>1385</v>
      </c>
      <c r="AC338" s="773" t="str">
        <f aca="false">AA338&amp;AB338</f>
        <v>富山県富山市</v>
      </c>
      <c r="AD338" s="831" t="n">
        <v>10.21</v>
      </c>
      <c r="AE338" s="772" t="n">
        <v>10.17</v>
      </c>
      <c r="AF338" s="830" t="n">
        <v>10.14</v>
      </c>
      <c r="AG338" s="697"/>
    </row>
    <row r="339" customFormat="false" ht="13.5" hidden="false" customHeight="false" outlineLevel="0" collapsed="false">
      <c r="V339" s="768" t="s">
        <v>491</v>
      </c>
      <c r="W339" s="768" t="s">
        <v>1386</v>
      </c>
      <c r="X339" s="96"/>
      <c r="Y339" s="769" t="s">
        <v>1273</v>
      </c>
      <c r="Z339" s="770" t="n">
        <v>0.03</v>
      </c>
      <c r="AA339" s="920" t="s">
        <v>574</v>
      </c>
      <c r="AB339" s="772" t="s">
        <v>1387</v>
      </c>
      <c r="AC339" s="773" t="str">
        <f aca="false">AA339&amp;AB339</f>
        <v>石川県金沢市</v>
      </c>
      <c r="AD339" s="831" t="n">
        <v>10.21</v>
      </c>
      <c r="AE339" s="772" t="n">
        <v>10.17</v>
      </c>
      <c r="AF339" s="830" t="n">
        <v>10.14</v>
      </c>
      <c r="AG339" s="697"/>
    </row>
    <row r="340" customFormat="false" ht="13.5" hidden="false" customHeight="false" outlineLevel="0" collapsed="false">
      <c r="V340" s="768" t="s">
        <v>491</v>
      </c>
      <c r="W340" s="768" t="s">
        <v>1388</v>
      </c>
      <c r="X340" s="96"/>
      <c r="Y340" s="769" t="s">
        <v>1273</v>
      </c>
      <c r="Z340" s="770" t="n">
        <v>0.03</v>
      </c>
      <c r="AA340" s="920" t="s">
        <v>574</v>
      </c>
      <c r="AB340" s="772" t="s">
        <v>1389</v>
      </c>
      <c r="AC340" s="773" t="str">
        <f aca="false">AA340&amp;AB340</f>
        <v>石川県内灘町</v>
      </c>
      <c r="AD340" s="831" t="n">
        <v>10.21</v>
      </c>
      <c r="AE340" s="772" t="n">
        <v>10.17</v>
      </c>
      <c r="AF340" s="830" t="n">
        <v>10.14</v>
      </c>
      <c r="AG340" s="697"/>
    </row>
    <row r="341" customFormat="false" ht="13.5" hidden="false" customHeight="false" outlineLevel="0" collapsed="false">
      <c r="V341" s="768" t="s">
        <v>491</v>
      </c>
      <c r="W341" s="768" t="s">
        <v>1390</v>
      </c>
      <c r="X341" s="96"/>
      <c r="Y341" s="769" t="s">
        <v>1273</v>
      </c>
      <c r="Z341" s="770" t="n">
        <v>0.03</v>
      </c>
      <c r="AA341" s="920" t="s">
        <v>581</v>
      </c>
      <c r="AB341" s="772" t="s">
        <v>1391</v>
      </c>
      <c r="AC341" s="773" t="str">
        <f aca="false">AA341&amp;AB341</f>
        <v>福井県福井市</v>
      </c>
      <c r="AD341" s="831" t="n">
        <v>10.21</v>
      </c>
      <c r="AE341" s="772" t="n">
        <v>10.17</v>
      </c>
      <c r="AF341" s="830" t="n">
        <v>10.14</v>
      </c>
      <c r="AG341" s="697"/>
    </row>
    <row r="342" customFormat="false" ht="13.5" hidden="false" customHeight="false" outlineLevel="0" collapsed="false">
      <c r="V342" s="768" t="s">
        <v>491</v>
      </c>
      <c r="W342" s="768" t="s">
        <v>1392</v>
      </c>
      <c r="X342" s="96"/>
      <c r="Y342" s="769" t="s">
        <v>1273</v>
      </c>
      <c r="Z342" s="770" t="n">
        <v>0.03</v>
      </c>
      <c r="AA342" s="920" t="s">
        <v>588</v>
      </c>
      <c r="AB342" s="772" t="s">
        <v>1393</v>
      </c>
      <c r="AC342" s="773" t="str">
        <f aca="false">AA342&amp;AB342</f>
        <v>山梨県甲府市</v>
      </c>
      <c r="AD342" s="831" t="n">
        <v>10.21</v>
      </c>
      <c r="AE342" s="772" t="n">
        <v>10.17</v>
      </c>
      <c r="AF342" s="830" t="n">
        <v>10.14</v>
      </c>
      <c r="AG342" s="697"/>
    </row>
    <row r="343" customFormat="false" ht="13.5" hidden="false" customHeight="false" outlineLevel="0" collapsed="false">
      <c r="V343" s="768" t="s">
        <v>491</v>
      </c>
      <c r="W343" s="768" t="s">
        <v>1394</v>
      </c>
      <c r="X343" s="96"/>
      <c r="Y343" s="769" t="s">
        <v>1273</v>
      </c>
      <c r="Z343" s="770" t="n">
        <v>0.03</v>
      </c>
      <c r="AA343" s="920" t="s">
        <v>588</v>
      </c>
      <c r="AB343" s="772" t="s">
        <v>1395</v>
      </c>
      <c r="AC343" s="773" t="str">
        <f aca="false">AA343&amp;AB343</f>
        <v>山梨県南アルプス市</v>
      </c>
      <c r="AD343" s="831" t="n">
        <v>10.21</v>
      </c>
      <c r="AE343" s="772" t="n">
        <v>10.17</v>
      </c>
      <c r="AF343" s="830" t="n">
        <v>10.14</v>
      </c>
      <c r="AG343" s="697"/>
    </row>
    <row r="344" customFormat="false" ht="13.5" hidden="false" customHeight="false" outlineLevel="0" collapsed="false">
      <c r="V344" s="768" t="s">
        <v>491</v>
      </c>
      <c r="W344" s="768" t="s">
        <v>1396</v>
      </c>
      <c r="X344" s="96"/>
      <c r="Y344" s="769" t="s">
        <v>1273</v>
      </c>
      <c r="Z344" s="770" t="n">
        <v>0.03</v>
      </c>
      <c r="AA344" s="920" t="s">
        <v>588</v>
      </c>
      <c r="AB344" s="772" t="s">
        <v>1160</v>
      </c>
      <c r="AC344" s="773" t="str">
        <f aca="false">AA344&amp;AB344</f>
        <v>山梨県南部町</v>
      </c>
      <c r="AD344" s="831" t="n">
        <v>10.21</v>
      </c>
      <c r="AE344" s="772" t="n">
        <v>10.17</v>
      </c>
      <c r="AF344" s="830" t="n">
        <v>10.14</v>
      </c>
      <c r="AG344" s="697"/>
    </row>
    <row r="345" customFormat="false" ht="13.5" hidden="false" customHeight="false" outlineLevel="0" collapsed="false">
      <c r="V345" s="768" t="s">
        <v>491</v>
      </c>
      <c r="W345" s="768" t="s">
        <v>1397</v>
      </c>
      <c r="X345" s="96"/>
      <c r="Y345" s="769" t="s">
        <v>1273</v>
      </c>
      <c r="Z345" s="770" t="n">
        <v>0.03</v>
      </c>
      <c r="AA345" s="920" t="s">
        <v>595</v>
      </c>
      <c r="AB345" s="772" t="s">
        <v>1398</v>
      </c>
      <c r="AC345" s="773" t="str">
        <f aca="false">AA345&amp;AB345</f>
        <v>長野県長野市</v>
      </c>
      <c r="AD345" s="831" t="n">
        <v>10.21</v>
      </c>
      <c r="AE345" s="772" t="n">
        <v>10.17</v>
      </c>
      <c r="AF345" s="830" t="n">
        <v>10.14</v>
      </c>
      <c r="AG345" s="697"/>
    </row>
    <row r="346" customFormat="false" ht="13.5" hidden="false" customHeight="false" outlineLevel="0" collapsed="false">
      <c r="V346" s="768" t="s">
        <v>491</v>
      </c>
      <c r="W346" s="768" t="s">
        <v>1399</v>
      </c>
      <c r="X346" s="96"/>
      <c r="Y346" s="769" t="s">
        <v>1273</v>
      </c>
      <c r="Z346" s="770" t="n">
        <v>0.03</v>
      </c>
      <c r="AA346" s="920" t="s">
        <v>595</v>
      </c>
      <c r="AB346" s="772" t="s">
        <v>1400</v>
      </c>
      <c r="AC346" s="773" t="str">
        <f aca="false">AA346&amp;AB346</f>
        <v>長野県松本市</v>
      </c>
      <c r="AD346" s="831" t="n">
        <v>10.21</v>
      </c>
      <c r="AE346" s="772" t="n">
        <v>10.17</v>
      </c>
      <c r="AF346" s="830" t="n">
        <v>10.14</v>
      </c>
      <c r="AG346" s="697"/>
    </row>
    <row r="347" customFormat="false" ht="13.5" hidden="false" customHeight="false" outlineLevel="0" collapsed="false">
      <c r="V347" s="768" t="s">
        <v>491</v>
      </c>
      <c r="W347" s="768" t="s">
        <v>1401</v>
      </c>
      <c r="X347" s="96"/>
      <c r="Y347" s="769" t="s">
        <v>1273</v>
      </c>
      <c r="Z347" s="770" t="n">
        <v>0.03</v>
      </c>
      <c r="AA347" s="920" t="s">
        <v>595</v>
      </c>
      <c r="AB347" s="772" t="s">
        <v>1402</v>
      </c>
      <c r="AC347" s="773" t="str">
        <f aca="false">AA347&amp;AB347</f>
        <v>長野県塩尻市</v>
      </c>
      <c r="AD347" s="831" t="n">
        <v>10.21</v>
      </c>
      <c r="AE347" s="772" t="n">
        <v>10.17</v>
      </c>
      <c r="AF347" s="830" t="n">
        <v>10.14</v>
      </c>
      <c r="AG347" s="697"/>
    </row>
    <row r="348" customFormat="false" ht="13.5" hidden="false" customHeight="false" outlineLevel="0" collapsed="false">
      <c r="V348" s="768" t="s">
        <v>491</v>
      </c>
      <c r="W348" s="768" t="s">
        <v>1403</v>
      </c>
      <c r="X348" s="96"/>
      <c r="Y348" s="769" t="s">
        <v>1273</v>
      </c>
      <c r="Z348" s="770" t="n">
        <v>0.03</v>
      </c>
      <c r="AA348" s="920" t="s">
        <v>603</v>
      </c>
      <c r="AB348" s="772" t="s">
        <v>1404</v>
      </c>
      <c r="AC348" s="773" t="str">
        <f aca="false">AA348&amp;AB348</f>
        <v>岐阜県大垣市</v>
      </c>
      <c r="AD348" s="831" t="n">
        <v>10.21</v>
      </c>
      <c r="AE348" s="772" t="n">
        <v>10.17</v>
      </c>
      <c r="AF348" s="830" t="n">
        <v>10.14</v>
      </c>
      <c r="AG348" s="697"/>
    </row>
    <row r="349" customFormat="false" ht="13.5" hidden="false" customHeight="false" outlineLevel="0" collapsed="false">
      <c r="V349" s="768" t="s">
        <v>491</v>
      </c>
      <c r="W349" s="768" t="s">
        <v>1405</v>
      </c>
      <c r="X349" s="96"/>
      <c r="Y349" s="769" t="s">
        <v>1273</v>
      </c>
      <c r="Z349" s="770" t="n">
        <v>0.03</v>
      </c>
      <c r="AA349" s="920" t="s">
        <v>603</v>
      </c>
      <c r="AB349" s="772" t="s">
        <v>1406</v>
      </c>
      <c r="AC349" s="773" t="str">
        <f aca="false">AA349&amp;AB349</f>
        <v>岐阜県多治見市</v>
      </c>
      <c r="AD349" s="831" t="n">
        <v>10.21</v>
      </c>
      <c r="AE349" s="772" t="n">
        <v>10.17</v>
      </c>
      <c r="AF349" s="830" t="n">
        <v>10.14</v>
      </c>
      <c r="AG349" s="697"/>
    </row>
    <row r="350" customFormat="false" ht="13.5" hidden="false" customHeight="false" outlineLevel="0" collapsed="false">
      <c r="V350" s="768" t="s">
        <v>491</v>
      </c>
      <c r="W350" s="768" t="s">
        <v>1407</v>
      </c>
      <c r="X350" s="96"/>
      <c r="Y350" s="769" t="s">
        <v>1273</v>
      </c>
      <c r="Z350" s="770" t="n">
        <v>0.03</v>
      </c>
      <c r="AA350" s="920" t="s">
        <v>603</v>
      </c>
      <c r="AB350" s="772" t="s">
        <v>1408</v>
      </c>
      <c r="AC350" s="773" t="str">
        <f aca="false">AA350&amp;AB350</f>
        <v>岐阜県美濃加茂市</v>
      </c>
      <c r="AD350" s="831" t="n">
        <v>10.21</v>
      </c>
      <c r="AE350" s="772" t="n">
        <v>10.17</v>
      </c>
      <c r="AF350" s="830" t="n">
        <v>10.14</v>
      </c>
      <c r="AG350" s="697"/>
    </row>
    <row r="351" customFormat="false" ht="13.5" hidden="false" customHeight="false" outlineLevel="0" collapsed="false">
      <c r="V351" s="768" t="s">
        <v>491</v>
      </c>
      <c r="W351" s="768" t="s">
        <v>1409</v>
      </c>
      <c r="X351" s="96"/>
      <c r="Y351" s="769" t="s">
        <v>1273</v>
      </c>
      <c r="Z351" s="770" t="n">
        <v>0.03</v>
      </c>
      <c r="AA351" s="920" t="s">
        <v>603</v>
      </c>
      <c r="AB351" s="772" t="s">
        <v>1410</v>
      </c>
      <c r="AC351" s="773" t="str">
        <f aca="false">AA351&amp;AB351</f>
        <v>岐阜県各務原市</v>
      </c>
      <c r="AD351" s="831" t="n">
        <v>10.21</v>
      </c>
      <c r="AE351" s="772" t="n">
        <v>10.17</v>
      </c>
      <c r="AF351" s="830" t="n">
        <v>10.14</v>
      </c>
      <c r="AG351" s="697"/>
    </row>
    <row r="352" customFormat="false" ht="13.5" hidden="false" customHeight="false" outlineLevel="0" collapsed="false">
      <c r="V352" s="768" t="s">
        <v>491</v>
      </c>
      <c r="W352" s="768" t="s">
        <v>1411</v>
      </c>
      <c r="X352" s="96"/>
      <c r="Y352" s="769" t="s">
        <v>1273</v>
      </c>
      <c r="Z352" s="770" t="n">
        <v>0.03</v>
      </c>
      <c r="AA352" s="920" t="s">
        <v>603</v>
      </c>
      <c r="AB352" s="772" t="s">
        <v>1412</v>
      </c>
      <c r="AC352" s="773" t="str">
        <f aca="false">AA352&amp;AB352</f>
        <v>岐阜県可児市</v>
      </c>
      <c r="AD352" s="831" t="n">
        <v>10.21</v>
      </c>
      <c r="AE352" s="772" t="n">
        <v>10.17</v>
      </c>
      <c r="AF352" s="830" t="n">
        <v>10.14</v>
      </c>
      <c r="AG352" s="697"/>
    </row>
    <row r="353" customFormat="false" ht="13.5" hidden="false" customHeight="false" outlineLevel="0" collapsed="false">
      <c r="V353" s="768" t="s">
        <v>491</v>
      </c>
      <c r="W353" s="768" t="s">
        <v>1413</v>
      </c>
      <c r="X353" s="96"/>
      <c r="Y353" s="769" t="s">
        <v>1273</v>
      </c>
      <c r="Z353" s="770" t="n">
        <v>0.03</v>
      </c>
      <c r="AA353" s="920" t="s">
        <v>610</v>
      </c>
      <c r="AB353" s="772" t="s">
        <v>1414</v>
      </c>
      <c r="AC353" s="773" t="str">
        <f aca="false">AA353&amp;AB353</f>
        <v>静岡県浜松市</v>
      </c>
      <c r="AD353" s="831" t="n">
        <v>10.21</v>
      </c>
      <c r="AE353" s="772" t="n">
        <v>10.17</v>
      </c>
      <c r="AF353" s="830" t="n">
        <v>10.14</v>
      </c>
      <c r="AG353" s="697"/>
    </row>
    <row r="354" customFormat="false" ht="13.5" hidden="false" customHeight="false" outlineLevel="0" collapsed="false">
      <c r="V354" s="768" t="s">
        <v>491</v>
      </c>
      <c r="W354" s="768" t="s">
        <v>1415</v>
      </c>
      <c r="X354" s="96"/>
      <c r="Y354" s="769" t="s">
        <v>1273</v>
      </c>
      <c r="Z354" s="770" t="n">
        <v>0.03</v>
      </c>
      <c r="AA354" s="920" t="s">
        <v>610</v>
      </c>
      <c r="AB354" s="772" t="s">
        <v>1416</v>
      </c>
      <c r="AC354" s="773" t="str">
        <f aca="false">AA354&amp;AB354</f>
        <v>静岡県沼津市</v>
      </c>
      <c r="AD354" s="831" t="n">
        <v>10.21</v>
      </c>
      <c r="AE354" s="772" t="n">
        <v>10.17</v>
      </c>
      <c r="AF354" s="830" t="n">
        <v>10.14</v>
      </c>
      <c r="AG354" s="697"/>
    </row>
    <row r="355" customFormat="false" ht="13.5" hidden="false" customHeight="false" outlineLevel="0" collapsed="false">
      <c r="V355" s="768" t="s">
        <v>491</v>
      </c>
      <c r="W355" s="768" t="s">
        <v>1417</v>
      </c>
      <c r="X355" s="96"/>
      <c r="Y355" s="769" t="s">
        <v>1273</v>
      </c>
      <c r="Z355" s="770" t="n">
        <v>0.03</v>
      </c>
      <c r="AA355" s="920" t="s">
        <v>610</v>
      </c>
      <c r="AB355" s="772" t="s">
        <v>1418</v>
      </c>
      <c r="AC355" s="773" t="str">
        <f aca="false">AA355&amp;AB355</f>
        <v>静岡県三島市</v>
      </c>
      <c r="AD355" s="831" t="n">
        <v>10.21</v>
      </c>
      <c r="AE355" s="772" t="n">
        <v>10.17</v>
      </c>
      <c r="AF355" s="830" t="n">
        <v>10.14</v>
      </c>
      <c r="AG355" s="697"/>
    </row>
    <row r="356" customFormat="false" ht="13.5" hidden="false" customHeight="false" outlineLevel="0" collapsed="false">
      <c r="V356" s="768" t="s">
        <v>498</v>
      </c>
      <c r="W356" s="768" t="s">
        <v>1419</v>
      </c>
      <c r="X356" s="96"/>
      <c r="Y356" s="769" t="s">
        <v>1273</v>
      </c>
      <c r="Z356" s="770" t="n">
        <v>0.03</v>
      </c>
      <c r="AA356" s="920" t="s">
        <v>610</v>
      </c>
      <c r="AB356" s="772" t="s">
        <v>1420</v>
      </c>
      <c r="AC356" s="773" t="str">
        <f aca="false">AA356&amp;AB356</f>
        <v>静岡県富士宮市</v>
      </c>
      <c r="AD356" s="831" t="n">
        <v>10.21</v>
      </c>
      <c r="AE356" s="772" t="n">
        <v>10.17</v>
      </c>
      <c r="AF356" s="830" t="n">
        <v>10.14</v>
      </c>
      <c r="AG356" s="697"/>
    </row>
    <row r="357" customFormat="false" ht="13.5" hidden="false" customHeight="false" outlineLevel="0" collapsed="false">
      <c r="V357" s="768" t="s">
        <v>498</v>
      </c>
      <c r="W357" s="768" t="s">
        <v>1421</v>
      </c>
      <c r="X357" s="96"/>
      <c r="Y357" s="769" t="s">
        <v>1273</v>
      </c>
      <c r="Z357" s="770" t="n">
        <v>0.03</v>
      </c>
      <c r="AA357" s="920" t="s">
        <v>610</v>
      </c>
      <c r="AB357" s="772" t="s">
        <v>1422</v>
      </c>
      <c r="AC357" s="773" t="str">
        <f aca="false">AA357&amp;AB357</f>
        <v>静岡県島田市</v>
      </c>
      <c r="AD357" s="831" t="n">
        <v>10.21</v>
      </c>
      <c r="AE357" s="772" t="n">
        <v>10.17</v>
      </c>
      <c r="AF357" s="830" t="n">
        <v>10.14</v>
      </c>
      <c r="AG357" s="697"/>
    </row>
    <row r="358" customFormat="false" ht="13.5" hidden="false" customHeight="false" outlineLevel="0" collapsed="false">
      <c r="V358" s="768" t="s">
        <v>498</v>
      </c>
      <c r="W358" s="768" t="s">
        <v>1423</v>
      </c>
      <c r="X358" s="96"/>
      <c r="Y358" s="769" t="s">
        <v>1273</v>
      </c>
      <c r="Z358" s="770" t="n">
        <v>0.03</v>
      </c>
      <c r="AA358" s="920" t="s">
        <v>610</v>
      </c>
      <c r="AB358" s="772" t="s">
        <v>1424</v>
      </c>
      <c r="AC358" s="773" t="str">
        <f aca="false">AA358&amp;AB358</f>
        <v>静岡県富士市</v>
      </c>
      <c r="AD358" s="831" t="n">
        <v>10.21</v>
      </c>
      <c r="AE358" s="772" t="n">
        <v>10.17</v>
      </c>
      <c r="AF358" s="830" t="n">
        <v>10.14</v>
      </c>
      <c r="AG358" s="697"/>
    </row>
    <row r="359" customFormat="false" ht="13.5" hidden="false" customHeight="false" outlineLevel="0" collapsed="false">
      <c r="V359" s="768" t="s">
        <v>498</v>
      </c>
      <c r="W359" s="768" t="s">
        <v>1425</v>
      </c>
      <c r="X359" s="96"/>
      <c r="Y359" s="769" t="s">
        <v>1273</v>
      </c>
      <c r="Z359" s="770" t="n">
        <v>0.03</v>
      </c>
      <c r="AA359" s="920" t="s">
        <v>610</v>
      </c>
      <c r="AB359" s="772" t="s">
        <v>1426</v>
      </c>
      <c r="AC359" s="773" t="str">
        <f aca="false">AA359&amp;AB359</f>
        <v>静岡県磐田市</v>
      </c>
      <c r="AD359" s="831" t="n">
        <v>10.21</v>
      </c>
      <c r="AE359" s="772" t="n">
        <v>10.17</v>
      </c>
      <c r="AF359" s="830" t="n">
        <v>10.14</v>
      </c>
      <c r="AG359" s="697"/>
    </row>
    <row r="360" customFormat="false" ht="13.5" hidden="false" customHeight="false" outlineLevel="0" collapsed="false">
      <c r="V360" s="768" t="s">
        <v>498</v>
      </c>
      <c r="W360" s="768" t="s">
        <v>1427</v>
      </c>
      <c r="X360" s="96"/>
      <c r="Y360" s="769" t="s">
        <v>1273</v>
      </c>
      <c r="Z360" s="770" t="n">
        <v>0.03</v>
      </c>
      <c r="AA360" s="920" t="s">
        <v>610</v>
      </c>
      <c r="AB360" s="772" t="s">
        <v>1428</v>
      </c>
      <c r="AC360" s="773" t="str">
        <f aca="false">AA360&amp;AB360</f>
        <v>静岡県焼津市</v>
      </c>
      <c r="AD360" s="831" t="n">
        <v>10.21</v>
      </c>
      <c r="AE360" s="772" t="n">
        <v>10.17</v>
      </c>
      <c r="AF360" s="830" t="n">
        <v>10.14</v>
      </c>
      <c r="AG360" s="697"/>
    </row>
    <row r="361" customFormat="false" ht="13.5" hidden="false" customHeight="false" outlineLevel="0" collapsed="false">
      <c r="V361" s="768" t="s">
        <v>498</v>
      </c>
      <c r="W361" s="768" t="s">
        <v>1429</v>
      </c>
      <c r="X361" s="96"/>
      <c r="Y361" s="769" t="s">
        <v>1273</v>
      </c>
      <c r="Z361" s="770" t="n">
        <v>0.03</v>
      </c>
      <c r="AA361" s="920" t="s">
        <v>610</v>
      </c>
      <c r="AB361" s="772" t="s">
        <v>1430</v>
      </c>
      <c r="AC361" s="773" t="str">
        <f aca="false">AA361&amp;AB361</f>
        <v>静岡県掛川市</v>
      </c>
      <c r="AD361" s="831" t="n">
        <v>10.21</v>
      </c>
      <c r="AE361" s="772" t="n">
        <v>10.17</v>
      </c>
      <c r="AF361" s="830" t="n">
        <v>10.14</v>
      </c>
      <c r="AG361" s="697"/>
    </row>
    <row r="362" customFormat="false" ht="13.5" hidden="false" customHeight="false" outlineLevel="0" collapsed="false">
      <c r="V362" s="768" t="s">
        <v>498</v>
      </c>
      <c r="W362" s="768" t="s">
        <v>1431</v>
      </c>
      <c r="X362" s="96"/>
      <c r="Y362" s="769" t="s">
        <v>1273</v>
      </c>
      <c r="Z362" s="770" t="n">
        <v>0.03</v>
      </c>
      <c r="AA362" s="920" t="s">
        <v>610</v>
      </c>
      <c r="AB362" s="772" t="s">
        <v>1432</v>
      </c>
      <c r="AC362" s="773" t="str">
        <f aca="false">AA362&amp;AB362</f>
        <v>静岡県藤枝市</v>
      </c>
      <c r="AD362" s="831" t="n">
        <v>10.21</v>
      </c>
      <c r="AE362" s="772" t="n">
        <v>10.17</v>
      </c>
      <c r="AF362" s="830" t="n">
        <v>10.14</v>
      </c>
      <c r="AG362" s="697"/>
    </row>
    <row r="363" customFormat="false" ht="13.5" hidden="false" customHeight="false" outlineLevel="0" collapsed="false">
      <c r="V363" s="768" t="s">
        <v>498</v>
      </c>
      <c r="W363" s="768" t="s">
        <v>1433</v>
      </c>
      <c r="X363" s="96"/>
      <c r="Y363" s="769" t="s">
        <v>1273</v>
      </c>
      <c r="Z363" s="770" t="n">
        <v>0.03</v>
      </c>
      <c r="AA363" s="920" t="s">
        <v>610</v>
      </c>
      <c r="AB363" s="772" t="s">
        <v>1434</v>
      </c>
      <c r="AC363" s="773" t="str">
        <f aca="false">AA363&amp;AB363</f>
        <v>静岡県御殿場市</v>
      </c>
      <c r="AD363" s="831" t="n">
        <v>10.21</v>
      </c>
      <c r="AE363" s="772" t="n">
        <v>10.17</v>
      </c>
      <c r="AF363" s="830" t="n">
        <v>10.14</v>
      </c>
      <c r="AG363" s="697"/>
    </row>
    <row r="364" customFormat="false" ht="13.5" hidden="false" customHeight="false" outlineLevel="0" collapsed="false">
      <c r="V364" s="768" t="s">
        <v>498</v>
      </c>
      <c r="W364" s="768" t="s">
        <v>1435</v>
      </c>
      <c r="X364" s="96"/>
      <c r="Y364" s="769" t="s">
        <v>1273</v>
      </c>
      <c r="Z364" s="770" t="n">
        <v>0.03</v>
      </c>
      <c r="AA364" s="920" t="s">
        <v>610</v>
      </c>
      <c r="AB364" s="772" t="s">
        <v>1436</v>
      </c>
      <c r="AC364" s="773" t="str">
        <f aca="false">AA364&amp;AB364</f>
        <v>静岡県袋井市</v>
      </c>
      <c r="AD364" s="831" t="n">
        <v>10.21</v>
      </c>
      <c r="AE364" s="772" t="n">
        <v>10.17</v>
      </c>
      <c r="AF364" s="830" t="n">
        <v>10.14</v>
      </c>
      <c r="AG364" s="697"/>
    </row>
    <row r="365" customFormat="false" ht="13.5" hidden="false" customHeight="false" outlineLevel="0" collapsed="false">
      <c r="V365" s="768" t="s">
        <v>498</v>
      </c>
      <c r="W365" s="768" t="s">
        <v>1437</v>
      </c>
      <c r="X365" s="96"/>
      <c r="Y365" s="769" t="s">
        <v>1273</v>
      </c>
      <c r="Z365" s="770" t="n">
        <v>0.03</v>
      </c>
      <c r="AA365" s="920" t="s">
        <v>610</v>
      </c>
      <c r="AB365" s="772" t="s">
        <v>1438</v>
      </c>
      <c r="AC365" s="773" t="str">
        <f aca="false">AA365&amp;AB365</f>
        <v>静岡県裾野市</v>
      </c>
      <c r="AD365" s="831" t="n">
        <v>10.21</v>
      </c>
      <c r="AE365" s="772" t="n">
        <v>10.17</v>
      </c>
      <c r="AF365" s="830" t="n">
        <v>10.14</v>
      </c>
      <c r="AG365" s="697"/>
    </row>
    <row r="366" customFormat="false" ht="13.5" hidden="false" customHeight="false" outlineLevel="0" collapsed="false">
      <c r="V366" s="768" t="s">
        <v>498</v>
      </c>
      <c r="W366" s="768" t="s">
        <v>1439</v>
      </c>
      <c r="X366" s="96"/>
      <c r="Y366" s="769" t="s">
        <v>1273</v>
      </c>
      <c r="Z366" s="770" t="n">
        <v>0.03</v>
      </c>
      <c r="AA366" s="920" t="s">
        <v>610</v>
      </c>
      <c r="AB366" s="772" t="s">
        <v>1440</v>
      </c>
      <c r="AC366" s="773" t="str">
        <f aca="false">AA366&amp;AB366</f>
        <v>静岡県函南町</v>
      </c>
      <c r="AD366" s="831" t="n">
        <v>10.21</v>
      </c>
      <c r="AE366" s="772" t="n">
        <v>10.17</v>
      </c>
      <c r="AF366" s="830" t="n">
        <v>10.14</v>
      </c>
      <c r="AG366" s="697"/>
    </row>
    <row r="367" customFormat="false" ht="13.5" hidden="false" customHeight="false" outlineLevel="0" collapsed="false">
      <c r="V367" s="768" t="s">
        <v>498</v>
      </c>
      <c r="W367" s="768" t="s">
        <v>686</v>
      </c>
      <c r="X367" s="96"/>
      <c r="Y367" s="769" t="s">
        <v>1273</v>
      </c>
      <c r="Z367" s="770" t="n">
        <v>0.03</v>
      </c>
      <c r="AA367" s="920" t="s">
        <v>610</v>
      </c>
      <c r="AB367" s="772" t="s">
        <v>1027</v>
      </c>
      <c r="AC367" s="773" t="str">
        <f aca="false">AA367&amp;AB367</f>
        <v>静岡県清水町</v>
      </c>
      <c r="AD367" s="831" t="n">
        <v>10.21</v>
      </c>
      <c r="AE367" s="772" t="n">
        <v>10.17</v>
      </c>
      <c r="AF367" s="830" t="n">
        <v>10.14</v>
      </c>
      <c r="AG367" s="697"/>
    </row>
    <row r="368" customFormat="false" ht="13.5" hidden="false" customHeight="false" outlineLevel="0" collapsed="false">
      <c r="V368" s="768" t="s">
        <v>498</v>
      </c>
      <c r="W368" s="768" t="s">
        <v>1441</v>
      </c>
      <c r="X368" s="96"/>
      <c r="Y368" s="769" t="s">
        <v>1273</v>
      </c>
      <c r="Z368" s="770" t="n">
        <v>0.03</v>
      </c>
      <c r="AA368" s="920" t="s">
        <v>610</v>
      </c>
      <c r="AB368" s="772" t="s">
        <v>1442</v>
      </c>
      <c r="AC368" s="773" t="str">
        <f aca="false">AA368&amp;AB368</f>
        <v>静岡県長泉町</v>
      </c>
      <c r="AD368" s="831" t="n">
        <v>10.21</v>
      </c>
      <c r="AE368" s="772" t="n">
        <v>10.17</v>
      </c>
      <c r="AF368" s="830" t="n">
        <v>10.14</v>
      </c>
      <c r="AG368" s="697"/>
    </row>
    <row r="369" customFormat="false" ht="13.5" hidden="false" customHeight="false" outlineLevel="0" collapsed="false">
      <c r="V369" s="768" t="s">
        <v>498</v>
      </c>
      <c r="W369" s="768" t="s">
        <v>1443</v>
      </c>
      <c r="X369" s="96"/>
      <c r="Y369" s="769" t="s">
        <v>1273</v>
      </c>
      <c r="Z369" s="770" t="n">
        <v>0.03</v>
      </c>
      <c r="AA369" s="920" t="s">
        <v>610</v>
      </c>
      <c r="AB369" s="772" t="s">
        <v>1444</v>
      </c>
      <c r="AC369" s="773" t="str">
        <f aca="false">AA369&amp;AB369</f>
        <v>静岡県小山町</v>
      </c>
      <c r="AD369" s="831" t="n">
        <v>10.21</v>
      </c>
      <c r="AE369" s="772" t="n">
        <v>10.17</v>
      </c>
      <c r="AF369" s="830" t="n">
        <v>10.14</v>
      </c>
      <c r="AG369" s="697"/>
    </row>
    <row r="370" customFormat="false" ht="13.5" hidden="false" customHeight="false" outlineLevel="0" collapsed="false">
      <c r="V370" s="768" t="s">
        <v>498</v>
      </c>
      <c r="W370" s="768" t="s">
        <v>1445</v>
      </c>
      <c r="X370" s="96"/>
      <c r="Y370" s="769" t="s">
        <v>1273</v>
      </c>
      <c r="Z370" s="770" t="n">
        <v>0.03</v>
      </c>
      <c r="AA370" s="920" t="s">
        <v>610</v>
      </c>
      <c r="AB370" s="772" t="s">
        <v>1446</v>
      </c>
      <c r="AC370" s="773" t="str">
        <f aca="false">AA370&amp;AB370</f>
        <v>静岡県川根本町</v>
      </c>
      <c r="AD370" s="831" t="n">
        <v>10.21</v>
      </c>
      <c r="AE370" s="772" t="n">
        <v>10.17</v>
      </c>
      <c r="AF370" s="830" t="n">
        <v>10.14</v>
      </c>
      <c r="AG370" s="697"/>
    </row>
    <row r="371" customFormat="false" ht="13.5" hidden="false" customHeight="false" outlineLevel="0" collapsed="false">
      <c r="V371" s="768" t="s">
        <v>498</v>
      </c>
      <c r="W371" s="768" t="s">
        <v>1447</v>
      </c>
      <c r="X371" s="96"/>
      <c r="Y371" s="769" t="s">
        <v>1273</v>
      </c>
      <c r="Z371" s="770" t="n">
        <v>0.03</v>
      </c>
      <c r="AA371" s="920" t="s">
        <v>610</v>
      </c>
      <c r="AB371" s="772" t="s">
        <v>774</v>
      </c>
      <c r="AC371" s="773" t="str">
        <f aca="false">AA371&amp;AB371</f>
        <v>静岡県森町</v>
      </c>
      <c r="AD371" s="831" t="n">
        <v>10.21</v>
      </c>
      <c r="AE371" s="772" t="n">
        <v>10.17</v>
      </c>
      <c r="AF371" s="830" t="n">
        <v>10.14</v>
      </c>
      <c r="AG371" s="697"/>
    </row>
    <row r="372" customFormat="false" ht="13.5" hidden="false" customHeight="false" outlineLevel="0" collapsed="false">
      <c r="V372" s="768" t="s">
        <v>498</v>
      </c>
      <c r="W372" s="768" t="s">
        <v>1448</v>
      </c>
      <c r="X372" s="96"/>
      <c r="Y372" s="769" t="s">
        <v>1273</v>
      </c>
      <c r="Z372" s="770" t="n">
        <v>0.03</v>
      </c>
      <c r="AA372" s="920" t="s">
        <v>618</v>
      </c>
      <c r="AB372" s="772" t="s">
        <v>1449</v>
      </c>
      <c r="AC372" s="773" t="str">
        <f aca="false">AA372&amp;AB372</f>
        <v>愛知県豊橋市</v>
      </c>
      <c r="AD372" s="831" t="n">
        <v>10.21</v>
      </c>
      <c r="AE372" s="772" t="n">
        <v>10.17</v>
      </c>
      <c r="AF372" s="830" t="n">
        <v>10.14</v>
      </c>
      <c r="AG372" s="697"/>
    </row>
    <row r="373" customFormat="false" ht="13.5" hidden="false" customHeight="false" outlineLevel="0" collapsed="false">
      <c r="V373" s="768" t="s">
        <v>498</v>
      </c>
      <c r="W373" s="768" t="s">
        <v>1450</v>
      </c>
      <c r="X373" s="96"/>
      <c r="Y373" s="769" t="s">
        <v>1273</v>
      </c>
      <c r="Z373" s="770" t="n">
        <v>0.03</v>
      </c>
      <c r="AA373" s="920" t="s">
        <v>618</v>
      </c>
      <c r="AB373" s="772" t="s">
        <v>1451</v>
      </c>
      <c r="AC373" s="773" t="str">
        <f aca="false">AA373&amp;AB373</f>
        <v>愛知県半田市</v>
      </c>
      <c r="AD373" s="831" t="n">
        <v>10.21</v>
      </c>
      <c r="AE373" s="772" t="n">
        <v>10.17</v>
      </c>
      <c r="AF373" s="830" t="n">
        <v>10.14</v>
      </c>
      <c r="AG373" s="697"/>
    </row>
    <row r="374" customFormat="false" ht="13.5" hidden="false" customHeight="false" outlineLevel="0" collapsed="false">
      <c r="V374" s="768" t="s">
        <v>498</v>
      </c>
      <c r="W374" s="768" t="s">
        <v>1452</v>
      </c>
      <c r="X374" s="96"/>
      <c r="Y374" s="769" t="s">
        <v>1273</v>
      </c>
      <c r="Z374" s="770" t="n">
        <v>0.03</v>
      </c>
      <c r="AA374" s="920" t="s">
        <v>618</v>
      </c>
      <c r="AB374" s="772" t="s">
        <v>1453</v>
      </c>
      <c r="AC374" s="773" t="str">
        <f aca="false">AA374&amp;AB374</f>
        <v>愛知県豊川市</v>
      </c>
      <c r="AD374" s="831" t="n">
        <v>10.21</v>
      </c>
      <c r="AE374" s="772" t="n">
        <v>10.17</v>
      </c>
      <c r="AF374" s="830" t="n">
        <v>10.14</v>
      </c>
      <c r="AG374" s="697"/>
    </row>
    <row r="375" customFormat="false" ht="13.5" hidden="false" customHeight="false" outlineLevel="0" collapsed="false">
      <c r="V375" s="768" t="s">
        <v>498</v>
      </c>
      <c r="W375" s="768" t="s">
        <v>1454</v>
      </c>
      <c r="X375" s="96"/>
      <c r="Y375" s="769" t="s">
        <v>1273</v>
      </c>
      <c r="Z375" s="770" t="n">
        <v>0.03</v>
      </c>
      <c r="AA375" s="920" t="s">
        <v>618</v>
      </c>
      <c r="AB375" s="772" t="s">
        <v>1455</v>
      </c>
      <c r="AC375" s="773" t="str">
        <f aca="false">AA375&amp;AB375</f>
        <v>愛知県蒲郡市</v>
      </c>
      <c r="AD375" s="831" t="n">
        <v>10.21</v>
      </c>
      <c r="AE375" s="772" t="n">
        <v>10.17</v>
      </c>
      <c r="AF375" s="830" t="n">
        <v>10.14</v>
      </c>
      <c r="AG375" s="697"/>
    </row>
    <row r="376" customFormat="false" ht="13.5" hidden="false" customHeight="false" outlineLevel="0" collapsed="false">
      <c r="V376" s="768" t="s">
        <v>498</v>
      </c>
      <c r="W376" s="768" t="s">
        <v>1456</v>
      </c>
      <c r="X376" s="96"/>
      <c r="Y376" s="769" t="s">
        <v>1273</v>
      </c>
      <c r="Z376" s="770" t="n">
        <v>0.03</v>
      </c>
      <c r="AA376" s="920" t="s">
        <v>618</v>
      </c>
      <c r="AB376" s="772" t="s">
        <v>1457</v>
      </c>
      <c r="AC376" s="773" t="str">
        <f aca="false">AA376&amp;AB376</f>
        <v>愛知県常滑市</v>
      </c>
      <c r="AD376" s="831" t="n">
        <v>10.21</v>
      </c>
      <c r="AE376" s="772" t="n">
        <v>10.17</v>
      </c>
      <c r="AF376" s="830" t="n">
        <v>10.14</v>
      </c>
      <c r="AG376" s="697"/>
    </row>
    <row r="377" customFormat="false" ht="13.5" hidden="false" customHeight="false" outlineLevel="0" collapsed="false">
      <c r="V377" s="768" t="s">
        <v>498</v>
      </c>
      <c r="W377" s="768" t="s">
        <v>1458</v>
      </c>
      <c r="X377" s="96"/>
      <c r="Y377" s="769" t="s">
        <v>1273</v>
      </c>
      <c r="Z377" s="770" t="n">
        <v>0.03</v>
      </c>
      <c r="AA377" s="920" t="s">
        <v>618</v>
      </c>
      <c r="AB377" s="772" t="s">
        <v>1459</v>
      </c>
      <c r="AC377" s="773" t="str">
        <f aca="false">AA377&amp;AB377</f>
        <v>愛知県小牧市</v>
      </c>
      <c r="AD377" s="831" t="n">
        <v>10.21</v>
      </c>
      <c r="AE377" s="772" t="n">
        <v>10.17</v>
      </c>
      <c r="AF377" s="830" t="n">
        <v>10.14</v>
      </c>
      <c r="AG377" s="697"/>
    </row>
    <row r="378" customFormat="false" ht="13.5" hidden="false" customHeight="false" outlineLevel="0" collapsed="false">
      <c r="V378" s="768" t="s">
        <v>498</v>
      </c>
      <c r="W378" s="768" t="s">
        <v>1460</v>
      </c>
      <c r="X378" s="96"/>
      <c r="Y378" s="769" t="s">
        <v>1273</v>
      </c>
      <c r="Z378" s="770" t="n">
        <v>0.03</v>
      </c>
      <c r="AA378" s="920" t="s">
        <v>618</v>
      </c>
      <c r="AB378" s="772" t="s">
        <v>1461</v>
      </c>
      <c r="AC378" s="773" t="str">
        <f aca="false">AA378&amp;AB378</f>
        <v>愛知県新城市</v>
      </c>
      <c r="AD378" s="831" t="n">
        <v>10.21</v>
      </c>
      <c r="AE378" s="772" t="n">
        <v>10.17</v>
      </c>
      <c r="AF378" s="830" t="n">
        <v>10.14</v>
      </c>
      <c r="AG378" s="697"/>
    </row>
    <row r="379" customFormat="false" ht="13.5" hidden="false" customHeight="false" outlineLevel="0" collapsed="false">
      <c r="V379" s="768" t="s">
        <v>498</v>
      </c>
      <c r="W379" s="768" t="s">
        <v>1462</v>
      </c>
      <c r="X379" s="96"/>
      <c r="Y379" s="769" t="s">
        <v>1273</v>
      </c>
      <c r="Z379" s="770" t="n">
        <v>0.03</v>
      </c>
      <c r="AA379" s="920" t="s">
        <v>618</v>
      </c>
      <c r="AB379" s="772" t="s">
        <v>1463</v>
      </c>
      <c r="AC379" s="773" t="str">
        <f aca="false">AA379&amp;AB379</f>
        <v>愛知県東海市</v>
      </c>
      <c r="AD379" s="831" t="n">
        <v>10.21</v>
      </c>
      <c r="AE379" s="772" t="n">
        <v>10.17</v>
      </c>
      <c r="AF379" s="830" t="n">
        <v>10.14</v>
      </c>
      <c r="AG379" s="697"/>
    </row>
    <row r="380" customFormat="false" ht="13.5" hidden="false" customHeight="false" outlineLevel="0" collapsed="false">
      <c r="V380" s="768" t="s">
        <v>498</v>
      </c>
      <c r="W380" s="768" t="s">
        <v>1464</v>
      </c>
      <c r="X380" s="96"/>
      <c r="Y380" s="769" t="s">
        <v>1273</v>
      </c>
      <c r="Z380" s="770" t="n">
        <v>0.03</v>
      </c>
      <c r="AA380" s="920" t="s">
        <v>618</v>
      </c>
      <c r="AB380" s="772" t="s">
        <v>1465</v>
      </c>
      <c r="AC380" s="773" t="str">
        <f aca="false">AA380&amp;AB380</f>
        <v>愛知県大府市</v>
      </c>
      <c r="AD380" s="831" t="n">
        <v>10.21</v>
      </c>
      <c r="AE380" s="772" t="n">
        <v>10.17</v>
      </c>
      <c r="AF380" s="830" t="n">
        <v>10.14</v>
      </c>
      <c r="AG380" s="697"/>
    </row>
    <row r="381" customFormat="false" ht="13.5" hidden="false" customHeight="false" outlineLevel="0" collapsed="false">
      <c r="V381" s="768" t="s">
        <v>498</v>
      </c>
      <c r="W381" s="768" t="s">
        <v>1466</v>
      </c>
      <c r="X381" s="96"/>
      <c r="Y381" s="769" t="s">
        <v>1273</v>
      </c>
      <c r="Z381" s="770" t="n">
        <v>0.03</v>
      </c>
      <c r="AA381" s="920" t="s">
        <v>618</v>
      </c>
      <c r="AB381" s="772" t="s">
        <v>1467</v>
      </c>
      <c r="AC381" s="773" t="str">
        <f aca="false">AA381&amp;AB381</f>
        <v>愛知県知多市</v>
      </c>
      <c r="AD381" s="831" t="n">
        <v>10.21</v>
      </c>
      <c r="AE381" s="772" t="n">
        <v>10.17</v>
      </c>
      <c r="AF381" s="830" t="n">
        <v>10.14</v>
      </c>
      <c r="AG381" s="697"/>
    </row>
    <row r="382" customFormat="false" ht="13.5" hidden="false" customHeight="false" outlineLevel="0" collapsed="false">
      <c r="V382" s="768" t="s">
        <v>498</v>
      </c>
      <c r="W382" s="768" t="s">
        <v>1468</v>
      </c>
      <c r="X382" s="96"/>
      <c r="Y382" s="769" t="s">
        <v>1273</v>
      </c>
      <c r="Z382" s="770" t="n">
        <v>0.03</v>
      </c>
      <c r="AA382" s="920" t="s">
        <v>618</v>
      </c>
      <c r="AB382" s="772" t="s">
        <v>1469</v>
      </c>
      <c r="AC382" s="773" t="str">
        <f aca="false">AA382&amp;AB382</f>
        <v>愛知県高浜市</v>
      </c>
      <c r="AD382" s="831" t="n">
        <v>10.21</v>
      </c>
      <c r="AE382" s="772" t="n">
        <v>10.17</v>
      </c>
      <c r="AF382" s="830" t="n">
        <v>10.14</v>
      </c>
      <c r="AG382" s="697"/>
    </row>
    <row r="383" customFormat="false" ht="13.5" hidden="false" customHeight="false" outlineLevel="0" collapsed="false">
      <c r="V383" s="768" t="s">
        <v>498</v>
      </c>
      <c r="W383" s="768" t="s">
        <v>1470</v>
      </c>
      <c r="X383" s="96"/>
      <c r="Y383" s="769" t="s">
        <v>1273</v>
      </c>
      <c r="Z383" s="770" t="n">
        <v>0.03</v>
      </c>
      <c r="AA383" s="920" t="s">
        <v>618</v>
      </c>
      <c r="AB383" s="772" t="s">
        <v>1471</v>
      </c>
      <c r="AC383" s="773" t="str">
        <f aca="false">AA383&amp;AB383</f>
        <v>愛知県田原市</v>
      </c>
      <c r="AD383" s="831" t="n">
        <v>10.21</v>
      </c>
      <c r="AE383" s="772" t="n">
        <v>10.17</v>
      </c>
      <c r="AF383" s="830" t="n">
        <v>10.14</v>
      </c>
      <c r="AG383" s="697"/>
    </row>
    <row r="384" customFormat="false" ht="13.5" hidden="false" customHeight="false" outlineLevel="0" collapsed="false">
      <c r="V384" s="768" t="s">
        <v>498</v>
      </c>
      <c r="W384" s="768" t="s">
        <v>1472</v>
      </c>
      <c r="X384" s="96"/>
      <c r="Y384" s="769" t="s">
        <v>1273</v>
      </c>
      <c r="Z384" s="770" t="n">
        <v>0.03</v>
      </c>
      <c r="AA384" s="920" t="s">
        <v>618</v>
      </c>
      <c r="AB384" s="772" t="s">
        <v>1473</v>
      </c>
      <c r="AC384" s="773" t="str">
        <f aca="false">AA384&amp;AB384</f>
        <v>愛知県大口町</v>
      </c>
      <c r="AD384" s="831" t="n">
        <v>10.21</v>
      </c>
      <c r="AE384" s="772" t="n">
        <v>10.17</v>
      </c>
      <c r="AF384" s="830" t="n">
        <v>10.14</v>
      </c>
      <c r="AG384" s="697"/>
    </row>
    <row r="385" customFormat="false" ht="13.5" hidden="false" customHeight="false" outlineLevel="0" collapsed="false">
      <c r="V385" s="768" t="s">
        <v>498</v>
      </c>
      <c r="W385" s="768" t="s">
        <v>1474</v>
      </c>
      <c r="X385" s="96"/>
      <c r="Y385" s="769" t="s">
        <v>1273</v>
      </c>
      <c r="Z385" s="770" t="n">
        <v>0.03</v>
      </c>
      <c r="AA385" s="920" t="s">
        <v>618</v>
      </c>
      <c r="AB385" s="772" t="s">
        <v>1475</v>
      </c>
      <c r="AC385" s="773" t="str">
        <f aca="false">AA385&amp;AB385</f>
        <v>愛知県扶桑町</v>
      </c>
      <c r="AD385" s="831" t="n">
        <v>10.21</v>
      </c>
      <c r="AE385" s="772" t="n">
        <v>10.17</v>
      </c>
      <c r="AF385" s="830" t="n">
        <v>10.14</v>
      </c>
      <c r="AG385" s="697"/>
    </row>
    <row r="386" customFormat="false" ht="13.5" hidden="false" customHeight="false" outlineLevel="0" collapsed="false">
      <c r="V386" s="768" t="s">
        <v>498</v>
      </c>
      <c r="W386" s="768" t="s">
        <v>1476</v>
      </c>
      <c r="X386" s="96"/>
      <c r="Y386" s="769" t="s">
        <v>1273</v>
      </c>
      <c r="Z386" s="770" t="n">
        <v>0.03</v>
      </c>
      <c r="AA386" s="920" t="s">
        <v>618</v>
      </c>
      <c r="AB386" s="772" t="s">
        <v>1477</v>
      </c>
      <c r="AC386" s="773" t="str">
        <f aca="false">AA386&amp;AB386</f>
        <v>愛知県阿久比町</v>
      </c>
      <c r="AD386" s="831" t="n">
        <v>10.21</v>
      </c>
      <c r="AE386" s="772" t="n">
        <v>10.17</v>
      </c>
      <c r="AF386" s="830" t="n">
        <v>10.14</v>
      </c>
      <c r="AG386" s="697"/>
    </row>
    <row r="387" customFormat="false" ht="13.5" hidden="false" customHeight="false" outlineLevel="0" collapsed="false">
      <c r="V387" s="768" t="s">
        <v>498</v>
      </c>
      <c r="W387" s="768" t="s">
        <v>1390</v>
      </c>
      <c r="X387" s="96"/>
      <c r="Y387" s="769" t="s">
        <v>1273</v>
      </c>
      <c r="Z387" s="770" t="n">
        <v>0.03</v>
      </c>
      <c r="AA387" s="920" t="s">
        <v>618</v>
      </c>
      <c r="AB387" s="772" t="s">
        <v>1478</v>
      </c>
      <c r="AC387" s="773" t="str">
        <f aca="false">AA387&amp;AB387</f>
        <v>愛知県東浦町</v>
      </c>
      <c r="AD387" s="831" t="n">
        <v>10.21</v>
      </c>
      <c r="AE387" s="772" t="n">
        <v>10.17</v>
      </c>
      <c r="AF387" s="830" t="n">
        <v>10.14</v>
      </c>
      <c r="AG387" s="697"/>
    </row>
    <row r="388" customFormat="false" ht="13.5" hidden="false" customHeight="false" outlineLevel="0" collapsed="false">
      <c r="V388" s="768" t="s">
        <v>498</v>
      </c>
      <c r="W388" s="768" t="s">
        <v>1479</v>
      </c>
      <c r="X388" s="96"/>
      <c r="Y388" s="769" t="s">
        <v>1273</v>
      </c>
      <c r="Z388" s="770" t="n">
        <v>0.03</v>
      </c>
      <c r="AA388" s="920" t="s">
        <v>618</v>
      </c>
      <c r="AB388" s="772" t="s">
        <v>1480</v>
      </c>
      <c r="AC388" s="773" t="str">
        <f aca="false">AA388&amp;AB388</f>
        <v>愛知県武豊町</v>
      </c>
      <c r="AD388" s="831" t="n">
        <v>10.21</v>
      </c>
      <c r="AE388" s="772" t="n">
        <v>10.17</v>
      </c>
      <c r="AF388" s="830" t="n">
        <v>10.14</v>
      </c>
      <c r="AG388" s="697"/>
    </row>
    <row r="389" customFormat="false" ht="13.5" hidden="false" customHeight="false" outlineLevel="0" collapsed="false">
      <c r="V389" s="768" t="s">
        <v>498</v>
      </c>
      <c r="W389" s="768" t="s">
        <v>1481</v>
      </c>
      <c r="X389" s="96"/>
      <c r="Y389" s="769" t="s">
        <v>1273</v>
      </c>
      <c r="Z389" s="770" t="n">
        <v>0.03</v>
      </c>
      <c r="AA389" s="920" t="s">
        <v>618</v>
      </c>
      <c r="AB389" s="772" t="s">
        <v>1482</v>
      </c>
      <c r="AC389" s="773" t="str">
        <f aca="false">AA389&amp;AB389</f>
        <v>愛知県幸田町</v>
      </c>
      <c r="AD389" s="831" t="n">
        <v>10.21</v>
      </c>
      <c r="AE389" s="772" t="n">
        <v>10.17</v>
      </c>
      <c r="AF389" s="830" t="n">
        <v>10.14</v>
      </c>
      <c r="AG389" s="697"/>
    </row>
    <row r="390" customFormat="false" ht="13.5" hidden="false" customHeight="false" outlineLevel="0" collapsed="false">
      <c r="V390" s="768" t="s">
        <v>498</v>
      </c>
      <c r="W390" s="768" t="s">
        <v>1483</v>
      </c>
      <c r="X390" s="96"/>
      <c r="Y390" s="769" t="s">
        <v>1273</v>
      </c>
      <c r="Z390" s="770" t="n">
        <v>0.03</v>
      </c>
      <c r="AA390" s="920" t="s">
        <v>618</v>
      </c>
      <c r="AB390" s="772" t="s">
        <v>1484</v>
      </c>
      <c r="AC390" s="773" t="str">
        <f aca="false">AA390&amp;AB390</f>
        <v>愛知県設楽町</v>
      </c>
      <c r="AD390" s="831" t="n">
        <v>10.21</v>
      </c>
      <c r="AE390" s="772" t="n">
        <v>10.17</v>
      </c>
      <c r="AF390" s="830" t="n">
        <v>10.14</v>
      </c>
      <c r="AG390" s="697"/>
    </row>
    <row r="391" customFormat="false" ht="13.5" hidden="false" customHeight="false" outlineLevel="0" collapsed="false">
      <c r="V391" s="768" t="s">
        <v>498</v>
      </c>
      <c r="W391" s="768" t="s">
        <v>1485</v>
      </c>
      <c r="X391" s="96"/>
      <c r="Y391" s="769" t="s">
        <v>1273</v>
      </c>
      <c r="Z391" s="770" t="n">
        <v>0.03</v>
      </c>
      <c r="AA391" s="920" t="s">
        <v>618</v>
      </c>
      <c r="AB391" s="772" t="s">
        <v>1486</v>
      </c>
      <c r="AC391" s="773" t="str">
        <f aca="false">AA391&amp;AB391</f>
        <v>愛知県東栄町</v>
      </c>
      <c r="AD391" s="831" t="n">
        <v>10.21</v>
      </c>
      <c r="AE391" s="772" t="n">
        <v>10.17</v>
      </c>
      <c r="AF391" s="830" t="n">
        <v>10.14</v>
      </c>
      <c r="AG391" s="697"/>
    </row>
    <row r="392" customFormat="false" ht="13.5" hidden="false" customHeight="false" outlineLevel="0" collapsed="false">
      <c r="V392" s="768" t="s">
        <v>498</v>
      </c>
      <c r="W392" s="768" t="s">
        <v>1487</v>
      </c>
      <c r="X392" s="96"/>
      <c r="Y392" s="769" t="s">
        <v>1273</v>
      </c>
      <c r="Z392" s="770" t="n">
        <v>0.03</v>
      </c>
      <c r="AA392" s="920" t="s">
        <v>618</v>
      </c>
      <c r="AB392" s="772" t="s">
        <v>1488</v>
      </c>
      <c r="AC392" s="773" t="str">
        <f aca="false">AA392&amp;AB392</f>
        <v>愛知県豊根村</v>
      </c>
      <c r="AD392" s="831" t="n">
        <v>10.21</v>
      </c>
      <c r="AE392" s="772" t="n">
        <v>10.17</v>
      </c>
      <c r="AF392" s="830" t="n">
        <v>10.14</v>
      </c>
      <c r="AG392" s="697"/>
    </row>
    <row r="393" customFormat="false" ht="13.5" hidden="false" customHeight="false" outlineLevel="0" collapsed="false">
      <c r="V393" s="768" t="s">
        <v>498</v>
      </c>
      <c r="W393" s="768" t="s">
        <v>1489</v>
      </c>
      <c r="X393" s="96"/>
      <c r="Y393" s="769" t="s">
        <v>1273</v>
      </c>
      <c r="Z393" s="770" t="n">
        <v>0.03</v>
      </c>
      <c r="AA393" s="920" t="s">
        <v>625</v>
      </c>
      <c r="AB393" s="772" t="s">
        <v>1490</v>
      </c>
      <c r="AC393" s="773" t="str">
        <f aca="false">AA393&amp;AB393</f>
        <v>三重県名張市</v>
      </c>
      <c r="AD393" s="831" t="n">
        <v>10.21</v>
      </c>
      <c r="AE393" s="772" t="n">
        <v>10.17</v>
      </c>
      <c r="AF393" s="830" t="n">
        <v>10.14</v>
      </c>
      <c r="AG393" s="697"/>
    </row>
    <row r="394" customFormat="false" ht="13.5" hidden="false" customHeight="false" outlineLevel="0" collapsed="false">
      <c r="V394" s="768" t="s">
        <v>498</v>
      </c>
      <c r="W394" s="768" t="s">
        <v>1491</v>
      </c>
      <c r="X394" s="96"/>
      <c r="Y394" s="769" t="s">
        <v>1273</v>
      </c>
      <c r="Z394" s="770" t="n">
        <v>0.03</v>
      </c>
      <c r="AA394" s="920" t="s">
        <v>625</v>
      </c>
      <c r="AB394" s="772" t="s">
        <v>1492</v>
      </c>
      <c r="AC394" s="773" t="str">
        <f aca="false">AA394&amp;AB394</f>
        <v>三重県いなべ市</v>
      </c>
      <c r="AD394" s="831" t="n">
        <v>10.21</v>
      </c>
      <c r="AE394" s="772" t="n">
        <v>10.17</v>
      </c>
      <c r="AF394" s="830" t="n">
        <v>10.14</v>
      </c>
      <c r="AG394" s="697"/>
    </row>
    <row r="395" customFormat="false" ht="13.5" hidden="false" customHeight="false" outlineLevel="0" collapsed="false">
      <c r="V395" s="768" t="s">
        <v>498</v>
      </c>
      <c r="W395" s="768" t="s">
        <v>1493</v>
      </c>
      <c r="X395" s="96"/>
      <c r="Y395" s="769" t="s">
        <v>1273</v>
      </c>
      <c r="Z395" s="770" t="n">
        <v>0.03</v>
      </c>
      <c r="AA395" s="920" t="s">
        <v>625</v>
      </c>
      <c r="AB395" s="772" t="s">
        <v>1494</v>
      </c>
      <c r="AC395" s="773" t="str">
        <f aca="false">AA395&amp;AB395</f>
        <v>三重県伊賀市</v>
      </c>
      <c r="AD395" s="831" t="n">
        <v>10.21</v>
      </c>
      <c r="AE395" s="772" t="n">
        <v>10.17</v>
      </c>
      <c r="AF395" s="830" t="n">
        <v>10.14</v>
      </c>
      <c r="AG395" s="697"/>
    </row>
    <row r="396" customFormat="false" ht="13.5" hidden="false" customHeight="false" outlineLevel="0" collapsed="false">
      <c r="V396" s="768" t="s">
        <v>498</v>
      </c>
      <c r="W396" s="768" t="s">
        <v>1495</v>
      </c>
      <c r="X396" s="96"/>
      <c r="Y396" s="769" t="s">
        <v>1273</v>
      </c>
      <c r="Z396" s="770" t="n">
        <v>0.03</v>
      </c>
      <c r="AA396" s="920" t="s">
        <v>625</v>
      </c>
      <c r="AB396" s="772" t="s">
        <v>1496</v>
      </c>
      <c r="AC396" s="773" t="str">
        <f aca="false">AA396&amp;AB396</f>
        <v>三重県木曽岬町</v>
      </c>
      <c r="AD396" s="831" t="n">
        <v>10.21</v>
      </c>
      <c r="AE396" s="772" t="n">
        <v>10.17</v>
      </c>
      <c r="AF396" s="830" t="n">
        <v>10.14</v>
      </c>
      <c r="AG396" s="697"/>
    </row>
    <row r="397" customFormat="false" ht="13.5" hidden="false" customHeight="false" outlineLevel="0" collapsed="false">
      <c r="V397" s="768" t="s">
        <v>498</v>
      </c>
      <c r="W397" s="768" t="s">
        <v>1497</v>
      </c>
      <c r="X397" s="96"/>
      <c r="Y397" s="769" t="s">
        <v>1273</v>
      </c>
      <c r="Z397" s="770" t="n">
        <v>0.03</v>
      </c>
      <c r="AA397" s="920" t="s">
        <v>625</v>
      </c>
      <c r="AB397" s="772" t="s">
        <v>1498</v>
      </c>
      <c r="AC397" s="773" t="str">
        <f aca="false">AA397&amp;AB397</f>
        <v>三重県東員町</v>
      </c>
      <c r="AD397" s="831" t="n">
        <v>10.21</v>
      </c>
      <c r="AE397" s="772" t="n">
        <v>10.17</v>
      </c>
      <c r="AF397" s="830" t="n">
        <v>10.14</v>
      </c>
      <c r="AG397" s="697"/>
    </row>
    <row r="398" customFormat="false" ht="13.5" hidden="false" customHeight="false" outlineLevel="0" collapsed="false">
      <c r="V398" s="768" t="s">
        <v>498</v>
      </c>
      <c r="W398" s="768" t="s">
        <v>1499</v>
      </c>
      <c r="X398" s="96"/>
      <c r="Y398" s="769" t="s">
        <v>1273</v>
      </c>
      <c r="Z398" s="770" t="n">
        <v>0.03</v>
      </c>
      <c r="AA398" s="920" t="s">
        <v>625</v>
      </c>
      <c r="AB398" s="772" t="s">
        <v>1500</v>
      </c>
      <c r="AC398" s="773" t="str">
        <f aca="false">AA398&amp;AB398</f>
        <v>三重県菰野町</v>
      </c>
      <c r="AD398" s="831" t="n">
        <v>10.21</v>
      </c>
      <c r="AE398" s="772" t="n">
        <v>10.17</v>
      </c>
      <c r="AF398" s="830" t="n">
        <v>10.14</v>
      </c>
      <c r="AG398" s="697"/>
    </row>
    <row r="399" customFormat="false" ht="13.5" hidden="false" customHeight="false" outlineLevel="0" collapsed="false">
      <c r="V399" s="768" t="s">
        <v>498</v>
      </c>
      <c r="W399" s="768" t="s">
        <v>1501</v>
      </c>
      <c r="X399" s="96"/>
      <c r="Y399" s="769" t="s">
        <v>1273</v>
      </c>
      <c r="Z399" s="770" t="n">
        <v>0.03</v>
      </c>
      <c r="AA399" s="920" t="s">
        <v>625</v>
      </c>
      <c r="AB399" s="772" t="s">
        <v>1384</v>
      </c>
      <c r="AC399" s="773" t="str">
        <f aca="false">AA399&amp;AB399</f>
        <v>三重県朝日町</v>
      </c>
      <c r="AD399" s="831" t="n">
        <v>10.21</v>
      </c>
      <c r="AE399" s="772" t="n">
        <v>10.17</v>
      </c>
      <c r="AF399" s="830" t="n">
        <v>10.14</v>
      </c>
      <c r="AG399" s="697"/>
    </row>
    <row r="400" customFormat="false" ht="13.5" hidden="false" customHeight="false" outlineLevel="0" collapsed="false">
      <c r="V400" s="768" t="s">
        <v>498</v>
      </c>
      <c r="W400" s="768" t="s">
        <v>1502</v>
      </c>
      <c r="X400" s="96"/>
      <c r="Y400" s="769" t="s">
        <v>1273</v>
      </c>
      <c r="Z400" s="770" t="n">
        <v>0.03</v>
      </c>
      <c r="AA400" s="920" t="s">
        <v>625</v>
      </c>
      <c r="AB400" s="772" t="s">
        <v>1503</v>
      </c>
      <c r="AC400" s="773" t="str">
        <f aca="false">AA400&amp;AB400</f>
        <v>三重県川越町</v>
      </c>
      <c r="AD400" s="831" t="n">
        <v>10.21</v>
      </c>
      <c r="AE400" s="772" t="n">
        <v>10.17</v>
      </c>
      <c r="AF400" s="830" t="n">
        <v>10.14</v>
      </c>
      <c r="AG400" s="697"/>
    </row>
    <row r="401" customFormat="false" ht="13.5" hidden="false" customHeight="false" outlineLevel="0" collapsed="false">
      <c r="V401" s="768" t="s">
        <v>498</v>
      </c>
      <c r="W401" s="768" t="s">
        <v>1504</v>
      </c>
      <c r="X401" s="96"/>
      <c r="Y401" s="769" t="s">
        <v>1273</v>
      </c>
      <c r="Z401" s="770" t="n">
        <v>0.03</v>
      </c>
      <c r="AA401" s="920" t="s">
        <v>633</v>
      </c>
      <c r="AB401" s="772" t="s">
        <v>1505</v>
      </c>
      <c r="AC401" s="773" t="str">
        <f aca="false">AA401&amp;AB401</f>
        <v>滋賀県長浜市</v>
      </c>
      <c r="AD401" s="831" t="n">
        <v>10.21</v>
      </c>
      <c r="AE401" s="772" t="n">
        <v>10.17</v>
      </c>
      <c r="AF401" s="830" t="n">
        <v>10.14</v>
      </c>
      <c r="AG401" s="697"/>
    </row>
    <row r="402" customFormat="false" ht="13.5" hidden="false" customHeight="false" outlineLevel="0" collapsed="false">
      <c r="V402" s="768" t="s">
        <v>498</v>
      </c>
      <c r="W402" s="768" t="s">
        <v>1506</v>
      </c>
      <c r="X402" s="96"/>
      <c r="Y402" s="769" t="s">
        <v>1273</v>
      </c>
      <c r="Z402" s="770" t="n">
        <v>0.03</v>
      </c>
      <c r="AA402" s="920" t="s">
        <v>633</v>
      </c>
      <c r="AB402" s="772" t="s">
        <v>1507</v>
      </c>
      <c r="AC402" s="773" t="str">
        <f aca="false">AA402&amp;AB402</f>
        <v>滋賀県近江八幡市</v>
      </c>
      <c r="AD402" s="831" t="n">
        <v>10.21</v>
      </c>
      <c r="AE402" s="772" t="n">
        <v>10.17</v>
      </c>
      <c r="AF402" s="830" t="n">
        <v>10.14</v>
      </c>
      <c r="AG402" s="697"/>
    </row>
    <row r="403" customFormat="false" ht="13.5" hidden="false" customHeight="false" outlineLevel="0" collapsed="false">
      <c r="V403" s="768" t="s">
        <v>498</v>
      </c>
      <c r="W403" s="768" t="s">
        <v>1508</v>
      </c>
      <c r="X403" s="96"/>
      <c r="Y403" s="769" t="s">
        <v>1273</v>
      </c>
      <c r="Z403" s="770" t="n">
        <v>0.03</v>
      </c>
      <c r="AA403" s="920" t="s">
        <v>633</v>
      </c>
      <c r="AB403" s="772" t="s">
        <v>1509</v>
      </c>
      <c r="AC403" s="773" t="str">
        <f aca="false">AA403&amp;AB403</f>
        <v>滋賀県野洲市</v>
      </c>
      <c r="AD403" s="831" t="n">
        <v>10.21</v>
      </c>
      <c r="AE403" s="772" t="n">
        <v>10.17</v>
      </c>
      <c r="AF403" s="830" t="n">
        <v>10.14</v>
      </c>
      <c r="AG403" s="697"/>
    </row>
    <row r="404" customFormat="false" ht="13.5" hidden="false" customHeight="false" outlineLevel="0" collapsed="false">
      <c r="V404" s="768" t="s">
        <v>498</v>
      </c>
      <c r="W404" s="768" t="s">
        <v>1510</v>
      </c>
      <c r="X404" s="96"/>
      <c r="Y404" s="769" t="s">
        <v>1273</v>
      </c>
      <c r="Z404" s="770" t="n">
        <v>0.03</v>
      </c>
      <c r="AA404" s="920" t="s">
        <v>633</v>
      </c>
      <c r="AB404" s="772" t="s">
        <v>1511</v>
      </c>
      <c r="AC404" s="773" t="str">
        <f aca="false">AA404&amp;AB404</f>
        <v>滋賀県湖南市</v>
      </c>
      <c r="AD404" s="831" t="n">
        <v>10.21</v>
      </c>
      <c r="AE404" s="772" t="n">
        <v>10.17</v>
      </c>
      <c r="AF404" s="830" t="n">
        <v>10.14</v>
      </c>
      <c r="AG404" s="697"/>
    </row>
    <row r="405" customFormat="false" ht="13.5" hidden="false" customHeight="false" outlineLevel="0" collapsed="false">
      <c r="V405" s="768" t="s">
        <v>498</v>
      </c>
      <c r="W405" s="768" t="s">
        <v>1512</v>
      </c>
      <c r="X405" s="96"/>
      <c r="Y405" s="769" t="s">
        <v>1273</v>
      </c>
      <c r="Z405" s="770" t="n">
        <v>0.03</v>
      </c>
      <c r="AA405" s="920" t="s">
        <v>633</v>
      </c>
      <c r="AB405" s="772" t="s">
        <v>1513</v>
      </c>
      <c r="AC405" s="773" t="str">
        <f aca="false">AA405&amp;AB405</f>
        <v>滋賀県高島市</v>
      </c>
      <c r="AD405" s="831" t="n">
        <v>10.21</v>
      </c>
      <c r="AE405" s="772" t="n">
        <v>10.17</v>
      </c>
      <c r="AF405" s="830" t="n">
        <v>10.14</v>
      </c>
      <c r="AG405" s="697"/>
    </row>
    <row r="406" customFormat="false" ht="13.5" hidden="false" customHeight="false" outlineLevel="0" collapsed="false">
      <c r="V406" s="768" t="s">
        <v>498</v>
      </c>
      <c r="W406" s="768" t="s">
        <v>1514</v>
      </c>
      <c r="X406" s="96"/>
      <c r="Y406" s="769" t="s">
        <v>1273</v>
      </c>
      <c r="Z406" s="770" t="n">
        <v>0.03</v>
      </c>
      <c r="AA406" s="920" t="s">
        <v>633</v>
      </c>
      <c r="AB406" s="772" t="s">
        <v>1515</v>
      </c>
      <c r="AC406" s="773" t="str">
        <f aca="false">AA406&amp;AB406</f>
        <v>滋賀県東近江市</v>
      </c>
      <c r="AD406" s="831" t="n">
        <v>10.21</v>
      </c>
      <c r="AE406" s="772" t="n">
        <v>10.17</v>
      </c>
      <c r="AF406" s="830" t="n">
        <v>10.14</v>
      </c>
      <c r="AG406" s="697"/>
    </row>
    <row r="407" customFormat="false" ht="13.5" hidden="false" customHeight="false" outlineLevel="0" collapsed="false">
      <c r="V407" s="768" t="s">
        <v>498</v>
      </c>
      <c r="W407" s="768" t="s">
        <v>1516</v>
      </c>
      <c r="X407" s="96"/>
      <c r="Y407" s="769" t="s">
        <v>1273</v>
      </c>
      <c r="Z407" s="770" t="n">
        <v>0.03</v>
      </c>
      <c r="AA407" s="920" t="s">
        <v>633</v>
      </c>
      <c r="AB407" s="772" t="s">
        <v>1517</v>
      </c>
      <c r="AC407" s="773" t="str">
        <f aca="false">AA407&amp;AB407</f>
        <v>滋賀県日野町</v>
      </c>
      <c r="AD407" s="831" t="n">
        <v>10.21</v>
      </c>
      <c r="AE407" s="772" t="n">
        <v>10.17</v>
      </c>
      <c r="AF407" s="830" t="n">
        <v>10.14</v>
      </c>
      <c r="AG407" s="697"/>
    </row>
    <row r="408" customFormat="false" ht="13.5" hidden="false" customHeight="false" outlineLevel="0" collapsed="false">
      <c r="V408" s="768" t="s">
        <v>498</v>
      </c>
      <c r="W408" s="768" t="s">
        <v>1518</v>
      </c>
      <c r="X408" s="96"/>
      <c r="Y408" s="769" t="s">
        <v>1273</v>
      </c>
      <c r="Z408" s="770" t="n">
        <v>0.03</v>
      </c>
      <c r="AA408" s="920" t="s">
        <v>633</v>
      </c>
      <c r="AB408" s="772" t="s">
        <v>1519</v>
      </c>
      <c r="AC408" s="773" t="str">
        <f aca="false">AA408&amp;AB408</f>
        <v>滋賀県竜王町</v>
      </c>
      <c r="AD408" s="831" t="n">
        <v>10.21</v>
      </c>
      <c r="AE408" s="772" t="n">
        <v>10.17</v>
      </c>
      <c r="AF408" s="830" t="n">
        <v>10.14</v>
      </c>
      <c r="AG408" s="697"/>
    </row>
    <row r="409" customFormat="false" ht="13.5" hidden="false" customHeight="false" outlineLevel="0" collapsed="false">
      <c r="V409" s="768" t="s">
        <v>498</v>
      </c>
      <c r="W409" s="768" t="s">
        <v>1520</v>
      </c>
      <c r="X409" s="96"/>
      <c r="Y409" s="769" t="s">
        <v>1273</v>
      </c>
      <c r="Z409" s="770" t="n">
        <v>0.03</v>
      </c>
      <c r="AA409" s="920" t="s">
        <v>640</v>
      </c>
      <c r="AB409" s="772" t="s">
        <v>1521</v>
      </c>
      <c r="AC409" s="773" t="str">
        <f aca="false">AA409&amp;AB409</f>
        <v>京都府久御山町</v>
      </c>
      <c r="AD409" s="831" t="n">
        <v>10.21</v>
      </c>
      <c r="AE409" s="772" t="n">
        <v>10.17</v>
      </c>
      <c r="AF409" s="830" t="n">
        <v>10.14</v>
      </c>
      <c r="AG409" s="697"/>
    </row>
    <row r="410" customFormat="false" ht="13.5" hidden="false" customHeight="false" outlineLevel="0" collapsed="false">
      <c r="V410" s="768" t="s">
        <v>498</v>
      </c>
      <c r="W410" s="768" t="s">
        <v>1522</v>
      </c>
      <c r="X410" s="96"/>
      <c r="Y410" s="769" t="s">
        <v>1273</v>
      </c>
      <c r="Z410" s="770" t="n">
        <v>0.03</v>
      </c>
      <c r="AA410" s="920" t="s">
        <v>655</v>
      </c>
      <c r="AB410" s="772" t="s">
        <v>1523</v>
      </c>
      <c r="AC410" s="773" t="str">
        <f aca="false">AA410&amp;AB410</f>
        <v>兵庫県姫路市</v>
      </c>
      <c r="AD410" s="831" t="n">
        <v>10.21</v>
      </c>
      <c r="AE410" s="772" t="n">
        <v>10.17</v>
      </c>
      <c r="AF410" s="830" t="n">
        <v>10.14</v>
      </c>
      <c r="AG410" s="697"/>
    </row>
    <row r="411" customFormat="false" ht="13.5" hidden="false" customHeight="false" outlineLevel="0" collapsed="false">
      <c r="V411" s="768" t="s">
        <v>498</v>
      </c>
      <c r="W411" s="768" t="s">
        <v>1524</v>
      </c>
      <c r="X411" s="96"/>
      <c r="Y411" s="769" t="s">
        <v>1273</v>
      </c>
      <c r="Z411" s="770" t="n">
        <v>0.03</v>
      </c>
      <c r="AA411" s="920" t="s">
        <v>655</v>
      </c>
      <c r="AB411" s="772" t="s">
        <v>1525</v>
      </c>
      <c r="AC411" s="773" t="str">
        <f aca="false">AA411&amp;AB411</f>
        <v>兵庫県加古川市</v>
      </c>
      <c r="AD411" s="831" t="n">
        <v>10.21</v>
      </c>
      <c r="AE411" s="772" t="n">
        <v>10.17</v>
      </c>
      <c r="AF411" s="830" t="n">
        <v>10.14</v>
      </c>
      <c r="AG411" s="697"/>
    </row>
    <row r="412" customFormat="false" ht="13.5" hidden="false" customHeight="false" outlineLevel="0" collapsed="false">
      <c r="V412" s="768" t="s">
        <v>498</v>
      </c>
      <c r="W412" s="768" t="s">
        <v>1526</v>
      </c>
      <c r="X412" s="96"/>
      <c r="Y412" s="769" t="s">
        <v>1273</v>
      </c>
      <c r="Z412" s="770" t="n">
        <v>0.03</v>
      </c>
      <c r="AA412" s="920" t="s">
        <v>655</v>
      </c>
      <c r="AB412" s="772" t="s">
        <v>1527</v>
      </c>
      <c r="AC412" s="773" t="str">
        <f aca="false">AA412&amp;AB412</f>
        <v>兵庫県三木市</v>
      </c>
      <c r="AD412" s="831" t="n">
        <v>10.21</v>
      </c>
      <c r="AE412" s="772" t="n">
        <v>10.17</v>
      </c>
      <c r="AF412" s="830" t="n">
        <v>10.14</v>
      </c>
      <c r="AG412" s="697"/>
    </row>
    <row r="413" customFormat="false" ht="13.5" hidden="false" customHeight="false" outlineLevel="0" collapsed="false">
      <c r="V413" s="768" t="s">
        <v>498</v>
      </c>
      <c r="W413" s="768" t="s">
        <v>1528</v>
      </c>
      <c r="X413" s="96"/>
      <c r="Y413" s="769" t="s">
        <v>1273</v>
      </c>
      <c r="Z413" s="770" t="n">
        <v>0.03</v>
      </c>
      <c r="AA413" s="920" t="s">
        <v>655</v>
      </c>
      <c r="AB413" s="772" t="s">
        <v>1529</v>
      </c>
      <c r="AC413" s="773" t="str">
        <f aca="false">AA413&amp;AB413</f>
        <v>兵庫県高砂市</v>
      </c>
      <c r="AD413" s="831" t="n">
        <v>10.21</v>
      </c>
      <c r="AE413" s="772" t="n">
        <v>10.17</v>
      </c>
      <c r="AF413" s="830" t="n">
        <v>10.14</v>
      </c>
      <c r="AG413" s="697"/>
    </row>
    <row r="414" customFormat="false" ht="13.5" hidden="false" customHeight="false" outlineLevel="0" collapsed="false">
      <c r="V414" s="768" t="s">
        <v>498</v>
      </c>
      <c r="W414" s="768" t="s">
        <v>1530</v>
      </c>
      <c r="X414" s="96"/>
      <c r="Y414" s="769" t="s">
        <v>1273</v>
      </c>
      <c r="Z414" s="770" t="n">
        <v>0.03</v>
      </c>
      <c r="AA414" s="920" t="s">
        <v>655</v>
      </c>
      <c r="AB414" s="772" t="s">
        <v>1531</v>
      </c>
      <c r="AC414" s="773" t="str">
        <f aca="false">AA414&amp;AB414</f>
        <v>兵庫県稲美町</v>
      </c>
      <c r="AD414" s="831" t="n">
        <v>10.21</v>
      </c>
      <c r="AE414" s="772" t="n">
        <v>10.17</v>
      </c>
      <c r="AF414" s="830" t="n">
        <v>10.14</v>
      </c>
      <c r="AG414" s="697"/>
    </row>
    <row r="415" customFormat="false" ht="13.5" hidden="false" customHeight="false" outlineLevel="0" collapsed="false">
      <c r="V415" s="768" t="s">
        <v>506</v>
      </c>
      <c r="W415" s="768" t="s">
        <v>883</v>
      </c>
      <c r="X415" s="96"/>
      <c r="Y415" s="769" t="s">
        <v>1273</v>
      </c>
      <c r="Z415" s="770" t="n">
        <v>0.03</v>
      </c>
      <c r="AA415" s="920" t="s">
        <v>655</v>
      </c>
      <c r="AB415" s="772" t="s">
        <v>1532</v>
      </c>
      <c r="AC415" s="773" t="str">
        <f aca="false">AA415&amp;AB415</f>
        <v>兵庫県播磨町</v>
      </c>
      <c r="AD415" s="831" t="n">
        <v>10.21</v>
      </c>
      <c r="AE415" s="772" t="n">
        <v>10.17</v>
      </c>
      <c r="AF415" s="830" t="n">
        <v>10.14</v>
      </c>
      <c r="AG415" s="697"/>
    </row>
    <row r="416" customFormat="false" ht="13.5" hidden="false" customHeight="false" outlineLevel="0" collapsed="false">
      <c r="V416" s="768" t="s">
        <v>506</v>
      </c>
      <c r="W416" s="768" t="s">
        <v>885</v>
      </c>
      <c r="X416" s="96"/>
      <c r="Y416" s="769" t="s">
        <v>1273</v>
      </c>
      <c r="Z416" s="770" t="n">
        <v>0.03</v>
      </c>
      <c r="AA416" s="920" t="s">
        <v>662</v>
      </c>
      <c r="AB416" s="772" t="s">
        <v>1533</v>
      </c>
      <c r="AC416" s="773" t="str">
        <f aca="false">AA416&amp;AB416</f>
        <v>奈良県大和高田市</v>
      </c>
      <c r="AD416" s="831" t="n">
        <v>10.21</v>
      </c>
      <c r="AE416" s="772" t="n">
        <v>10.17</v>
      </c>
      <c r="AF416" s="830" t="n">
        <v>10.14</v>
      </c>
      <c r="AG416" s="697"/>
    </row>
    <row r="417" customFormat="false" ht="13.5" hidden="false" customHeight="false" outlineLevel="0" collapsed="false">
      <c r="V417" s="768" t="s">
        <v>506</v>
      </c>
      <c r="W417" s="768" t="s">
        <v>1006</v>
      </c>
      <c r="X417" s="96"/>
      <c r="Y417" s="769" t="s">
        <v>1273</v>
      </c>
      <c r="Z417" s="770" t="n">
        <v>0.03</v>
      </c>
      <c r="AA417" s="920" t="s">
        <v>662</v>
      </c>
      <c r="AB417" s="772" t="s">
        <v>1534</v>
      </c>
      <c r="AC417" s="773" t="str">
        <f aca="false">AA417&amp;AB417</f>
        <v>奈良県天理市</v>
      </c>
      <c r="AD417" s="831" t="n">
        <v>10.21</v>
      </c>
      <c r="AE417" s="772" t="n">
        <v>10.17</v>
      </c>
      <c r="AF417" s="830" t="n">
        <v>10.14</v>
      </c>
      <c r="AG417" s="697"/>
    </row>
    <row r="418" customFormat="false" ht="13.5" hidden="false" customHeight="false" outlineLevel="0" collapsed="false">
      <c r="V418" s="768" t="s">
        <v>506</v>
      </c>
      <c r="W418" s="768" t="s">
        <v>1008</v>
      </c>
      <c r="X418" s="96"/>
      <c r="Y418" s="769" t="s">
        <v>1273</v>
      </c>
      <c r="Z418" s="770" t="n">
        <v>0.03</v>
      </c>
      <c r="AA418" s="920" t="s">
        <v>662</v>
      </c>
      <c r="AB418" s="772" t="s">
        <v>1535</v>
      </c>
      <c r="AC418" s="773" t="str">
        <f aca="false">AA418&amp;AB418</f>
        <v>奈良県橿原市</v>
      </c>
      <c r="AD418" s="831" t="n">
        <v>10.21</v>
      </c>
      <c r="AE418" s="772" t="n">
        <v>10.17</v>
      </c>
      <c r="AF418" s="830" t="n">
        <v>10.14</v>
      </c>
      <c r="AG418" s="697"/>
    </row>
    <row r="419" customFormat="false" ht="13.5" hidden="false" customHeight="false" outlineLevel="0" collapsed="false">
      <c r="V419" s="768" t="s">
        <v>506</v>
      </c>
      <c r="W419" s="768" t="s">
        <v>1536</v>
      </c>
      <c r="X419" s="96"/>
      <c r="Y419" s="769" t="s">
        <v>1273</v>
      </c>
      <c r="Z419" s="770" t="n">
        <v>0.03</v>
      </c>
      <c r="AA419" s="920" t="s">
        <v>662</v>
      </c>
      <c r="AB419" s="772" t="s">
        <v>1537</v>
      </c>
      <c r="AC419" s="773" t="str">
        <f aca="false">AA419&amp;AB419</f>
        <v>奈良県桜井市</v>
      </c>
      <c r="AD419" s="831" t="n">
        <v>10.21</v>
      </c>
      <c r="AE419" s="772" t="n">
        <v>10.17</v>
      </c>
      <c r="AF419" s="830" t="n">
        <v>10.14</v>
      </c>
      <c r="AG419" s="697"/>
    </row>
    <row r="420" customFormat="false" ht="13.5" hidden="false" customHeight="false" outlineLevel="0" collapsed="false">
      <c r="V420" s="768" t="s">
        <v>506</v>
      </c>
      <c r="W420" s="768" t="s">
        <v>1275</v>
      </c>
      <c r="X420" s="96"/>
      <c r="Y420" s="769" t="s">
        <v>1273</v>
      </c>
      <c r="Z420" s="770" t="n">
        <v>0.03</v>
      </c>
      <c r="AA420" s="920" t="s">
        <v>662</v>
      </c>
      <c r="AB420" s="772" t="s">
        <v>1538</v>
      </c>
      <c r="AC420" s="773" t="str">
        <f aca="false">AA420&amp;AB420</f>
        <v>奈良県御所市</v>
      </c>
      <c r="AD420" s="831" t="n">
        <v>10.21</v>
      </c>
      <c r="AE420" s="772" t="n">
        <v>10.17</v>
      </c>
      <c r="AF420" s="830" t="n">
        <v>10.14</v>
      </c>
      <c r="AG420" s="697"/>
    </row>
    <row r="421" customFormat="false" ht="13.5" hidden="false" customHeight="false" outlineLevel="0" collapsed="false">
      <c r="V421" s="768" t="s">
        <v>506</v>
      </c>
      <c r="W421" s="768" t="s">
        <v>887</v>
      </c>
      <c r="X421" s="96"/>
      <c r="Y421" s="769" t="s">
        <v>1273</v>
      </c>
      <c r="Z421" s="770" t="n">
        <v>0.03</v>
      </c>
      <c r="AA421" s="920" t="s">
        <v>662</v>
      </c>
      <c r="AB421" s="772" t="s">
        <v>1539</v>
      </c>
      <c r="AC421" s="773" t="str">
        <f aca="false">AA421&amp;AB421</f>
        <v>奈良県香芝市</v>
      </c>
      <c r="AD421" s="831" t="n">
        <v>10.21</v>
      </c>
      <c r="AE421" s="772" t="n">
        <v>10.17</v>
      </c>
      <c r="AF421" s="830" t="n">
        <v>10.14</v>
      </c>
      <c r="AG421" s="697"/>
    </row>
    <row r="422" customFormat="false" ht="13.5" hidden="false" customHeight="false" outlineLevel="0" collapsed="false">
      <c r="V422" s="768" t="s">
        <v>506</v>
      </c>
      <c r="W422" s="768" t="s">
        <v>1277</v>
      </c>
      <c r="X422" s="96"/>
      <c r="Y422" s="769" t="s">
        <v>1273</v>
      </c>
      <c r="Z422" s="770" t="n">
        <v>0.03</v>
      </c>
      <c r="AA422" s="920" t="s">
        <v>662</v>
      </c>
      <c r="AB422" s="772" t="s">
        <v>1540</v>
      </c>
      <c r="AC422" s="773" t="str">
        <f aca="false">AA422&amp;AB422</f>
        <v>奈良県葛城市</v>
      </c>
      <c r="AD422" s="831" t="n">
        <v>10.21</v>
      </c>
      <c r="AE422" s="772" t="n">
        <v>10.17</v>
      </c>
      <c r="AF422" s="830" t="n">
        <v>10.14</v>
      </c>
      <c r="AG422" s="697"/>
    </row>
    <row r="423" customFormat="false" ht="13.5" hidden="false" customHeight="false" outlineLevel="0" collapsed="false">
      <c r="V423" s="768" t="s">
        <v>506</v>
      </c>
      <c r="W423" s="768" t="s">
        <v>1279</v>
      </c>
      <c r="X423" s="96"/>
      <c r="Y423" s="769" t="s">
        <v>1273</v>
      </c>
      <c r="Z423" s="770" t="n">
        <v>0.03</v>
      </c>
      <c r="AA423" s="920" t="s">
        <v>662</v>
      </c>
      <c r="AB423" s="772" t="s">
        <v>1541</v>
      </c>
      <c r="AC423" s="773" t="str">
        <f aca="false">AA423&amp;AB423</f>
        <v>奈良県宇陀市</v>
      </c>
      <c r="AD423" s="831" t="n">
        <v>10.21</v>
      </c>
      <c r="AE423" s="772" t="n">
        <v>10.17</v>
      </c>
      <c r="AF423" s="830" t="n">
        <v>10.14</v>
      </c>
      <c r="AG423" s="697"/>
    </row>
    <row r="424" customFormat="false" ht="13.5" hidden="false" customHeight="false" outlineLevel="0" collapsed="false">
      <c r="V424" s="768" t="s">
        <v>506</v>
      </c>
      <c r="W424" s="768" t="s">
        <v>1542</v>
      </c>
      <c r="X424" s="96"/>
      <c r="Y424" s="769" t="s">
        <v>1273</v>
      </c>
      <c r="Z424" s="770" t="n">
        <v>0.03</v>
      </c>
      <c r="AA424" s="920" t="s">
        <v>662</v>
      </c>
      <c r="AB424" s="772" t="s">
        <v>1543</v>
      </c>
      <c r="AC424" s="773" t="str">
        <f aca="false">AA424&amp;AB424</f>
        <v>奈良県山添村</v>
      </c>
      <c r="AD424" s="831" t="n">
        <v>10.21</v>
      </c>
      <c r="AE424" s="772" t="n">
        <v>10.17</v>
      </c>
      <c r="AF424" s="830" t="n">
        <v>10.14</v>
      </c>
      <c r="AG424" s="697"/>
    </row>
    <row r="425" customFormat="false" ht="13.5" hidden="false" customHeight="false" outlineLevel="0" collapsed="false">
      <c r="V425" s="768" t="s">
        <v>506</v>
      </c>
      <c r="W425" s="768" t="s">
        <v>1544</v>
      </c>
      <c r="X425" s="96"/>
      <c r="Y425" s="769" t="s">
        <v>1273</v>
      </c>
      <c r="Z425" s="770" t="n">
        <v>0.03</v>
      </c>
      <c r="AA425" s="920" t="s">
        <v>662</v>
      </c>
      <c r="AB425" s="772" t="s">
        <v>1545</v>
      </c>
      <c r="AC425" s="773" t="str">
        <f aca="false">AA425&amp;AB425</f>
        <v>奈良県平群町</v>
      </c>
      <c r="AD425" s="831" t="n">
        <v>10.21</v>
      </c>
      <c r="AE425" s="772" t="n">
        <v>10.17</v>
      </c>
      <c r="AF425" s="830" t="n">
        <v>10.14</v>
      </c>
      <c r="AG425" s="697"/>
    </row>
    <row r="426" customFormat="false" ht="13.5" hidden="false" customHeight="false" outlineLevel="0" collapsed="false">
      <c r="V426" s="768" t="s">
        <v>506</v>
      </c>
      <c r="W426" s="768" t="s">
        <v>1546</v>
      </c>
      <c r="X426" s="96"/>
      <c r="Y426" s="769" t="s">
        <v>1273</v>
      </c>
      <c r="Z426" s="770" t="n">
        <v>0.03</v>
      </c>
      <c r="AA426" s="920" t="s">
        <v>662</v>
      </c>
      <c r="AB426" s="772" t="s">
        <v>1547</v>
      </c>
      <c r="AC426" s="773" t="str">
        <f aca="false">AA426&amp;AB426</f>
        <v>奈良県三郷町</v>
      </c>
      <c r="AD426" s="831" t="n">
        <v>10.21</v>
      </c>
      <c r="AE426" s="772" t="n">
        <v>10.17</v>
      </c>
      <c r="AF426" s="830" t="n">
        <v>10.14</v>
      </c>
      <c r="AG426" s="697"/>
    </row>
    <row r="427" customFormat="false" ht="13.5" hidden="false" customHeight="false" outlineLevel="0" collapsed="false">
      <c r="V427" s="768" t="s">
        <v>506</v>
      </c>
      <c r="W427" s="768" t="s">
        <v>1281</v>
      </c>
      <c r="X427" s="96"/>
      <c r="Y427" s="769" t="s">
        <v>1273</v>
      </c>
      <c r="Z427" s="770" t="n">
        <v>0.03</v>
      </c>
      <c r="AA427" s="920" t="s">
        <v>662</v>
      </c>
      <c r="AB427" s="772" t="s">
        <v>1548</v>
      </c>
      <c r="AC427" s="773" t="str">
        <f aca="false">AA427&amp;AB427</f>
        <v>奈良県斑鳩町</v>
      </c>
      <c r="AD427" s="831" t="n">
        <v>10.21</v>
      </c>
      <c r="AE427" s="772" t="n">
        <v>10.17</v>
      </c>
      <c r="AF427" s="830" t="n">
        <v>10.14</v>
      </c>
      <c r="AG427" s="697"/>
    </row>
    <row r="428" customFormat="false" ht="13.5" hidden="false" customHeight="false" outlineLevel="0" collapsed="false">
      <c r="V428" s="768" t="s">
        <v>506</v>
      </c>
      <c r="W428" s="768" t="s">
        <v>889</v>
      </c>
      <c r="X428" s="96"/>
      <c r="Y428" s="769" t="s">
        <v>1273</v>
      </c>
      <c r="Z428" s="770" t="n">
        <v>0.03</v>
      </c>
      <c r="AA428" s="920" t="s">
        <v>662</v>
      </c>
      <c r="AB428" s="772" t="s">
        <v>1549</v>
      </c>
      <c r="AC428" s="773" t="str">
        <f aca="false">AA428&amp;AB428</f>
        <v>奈良県安堵町</v>
      </c>
      <c r="AD428" s="831" t="n">
        <v>10.21</v>
      </c>
      <c r="AE428" s="772" t="n">
        <v>10.17</v>
      </c>
      <c r="AF428" s="830" t="n">
        <v>10.14</v>
      </c>
      <c r="AG428" s="697"/>
    </row>
    <row r="429" customFormat="false" ht="13.5" hidden="false" customHeight="false" outlineLevel="0" collapsed="false">
      <c r="V429" s="768" t="s">
        <v>506</v>
      </c>
      <c r="W429" s="768" t="s">
        <v>834</v>
      </c>
      <c r="X429" s="96"/>
      <c r="Y429" s="769" t="s">
        <v>1273</v>
      </c>
      <c r="Z429" s="770" t="n">
        <v>0.03</v>
      </c>
      <c r="AA429" s="920" t="s">
        <v>662</v>
      </c>
      <c r="AB429" s="772" t="s">
        <v>1405</v>
      </c>
      <c r="AC429" s="773" t="str">
        <f aca="false">AA429&amp;AB429</f>
        <v>奈良県川西町</v>
      </c>
      <c r="AD429" s="831" t="n">
        <v>10.21</v>
      </c>
      <c r="AE429" s="772" t="n">
        <v>10.17</v>
      </c>
      <c r="AF429" s="830" t="n">
        <v>10.14</v>
      </c>
      <c r="AG429" s="697"/>
    </row>
    <row r="430" customFormat="false" ht="13.5" hidden="false" customHeight="false" outlineLevel="0" collapsed="false">
      <c r="V430" s="768" t="s">
        <v>506</v>
      </c>
      <c r="W430" s="768" t="s">
        <v>891</v>
      </c>
      <c r="X430" s="96"/>
      <c r="Y430" s="769" t="s">
        <v>1273</v>
      </c>
      <c r="Z430" s="770" t="n">
        <v>0.03</v>
      </c>
      <c r="AA430" s="920" t="s">
        <v>662</v>
      </c>
      <c r="AB430" s="772" t="s">
        <v>1550</v>
      </c>
      <c r="AC430" s="773" t="str">
        <f aca="false">AA430&amp;AB430</f>
        <v>奈良県三宅町</v>
      </c>
      <c r="AD430" s="831" t="n">
        <v>10.21</v>
      </c>
      <c r="AE430" s="772" t="n">
        <v>10.17</v>
      </c>
      <c r="AF430" s="830" t="n">
        <v>10.14</v>
      </c>
      <c r="AG430" s="697"/>
    </row>
    <row r="431" customFormat="false" ht="13.5" hidden="false" customHeight="false" outlineLevel="0" collapsed="false">
      <c r="V431" s="768" t="s">
        <v>506</v>
      </c>
      <c r="W431" s="768" t="s">
        <v>1283</v>
      </c>
      <c r="X431" s="96"/>
      <c r="Y431" s="769" t="s">
        <v>1273</v>
      </c>
      <c r="Z431" s="770" t="n">
        <v>0.03</v>
      </c>
      <c r="AA431" s="920" t="s">
        <v>662</v>
      </c>
      <c r="AB431" s="772" t="s">
        <v>1551</v>
      </c>
      <c r="AC431" s="773" t="str">
        <f aca="false">AA431&amp;AB431</f>
        <v>奈良県田原本町</v>
      </c>
      <c r="AD431" s="831" t="n">
        <v>10.21</v>
      </c>
      <c r="AE431" s="772" t="n">
        <v>10.17</v>
      </c>
      <c r="AF431" s="830" t="n">
        <v>10.14</v>
      </c>
      <c r="AG431" s="697"/>
    </row>
    <row r="432" customFormat="false" ht="13.5" hidden="false" customHeight="false" outlineLevel="0" collapsed="false">
      <c r="V432" s="768" t="s">
        <v>506</v>
      </c>
      <c r="W432" s="768" t="s">
        <v>1552</v>
      </c>
      <c r="X432" s="96"/>
      <c r="Y432" s="769" t="s">
        <v>1273</v>
      </c>
      <c r="Z432" s="770" t="n">
        <v>0.03</v>
      </c>
      <c r="AA432" s="920" t="s">
        <v>662</v>
      </c>
      <c r="AB432" s="772" t="s">
        <v>1553</v>
      </c>
      <c r="AC432" s="773" t="str">
        <f aca="false">AA432&amp;AB432</f>
        <v>奈良県曽爾村</v>
      </c>
      <c r="AD432" s="831" t="n">
        <v>10.21</v>
      </c>
      <c r="AE432" s="772" t="n">
        <v>10.17</v>
      </c>
      <c r="AF432" s="830" t="n">
        <v>10.14</v>
      </c>
      <c r="AG432" s="697"/>
    </row>
    <row r="433" customFormat="false" ht="13.5" hidden="false" customHeight="false" outlineLevel="0" collapsed="false">
      <c r="V433" s="768" t="s">
        <v>506</v>
      </c>
      <c r="W433" s="768" t="s">
        <v>1554</v>
      </c>
      <c r="X433" s="96"/>
      <c r="Y433" s="769" t="s">
        <v>1273</v>
      </c>
      <c r="Z433" s="770" t="n">
        <v>0.03</v>
      </c>
      <c r="AA433" s="920" t="s">
        <v>662</v>
      </c>
      <c r="AB433" s="772" t="s">
        <v>1555</v>
      </c>
      <c r="AC433" s="773" t="str">
        <f aca="false">AA433&amp;AB433</f>
        <v>奈良県明日香村</v>
      </c>
      <c r="AD433" s="831" t="n">
        <v>10.21</v>
      </c>
      <c r="AE433" s="772" t="n">
        <v>10.17</v>
      </c>
      <c r="AF433" s="830" t="n">
        <v>10.14</v>
      </c>
      <c r="AG433" s="697"/>
    </row>
    <row r="434" customFormat="false" ht="13.5" hidden="false" customHeight="false" outlineLevel="0" collapsed="false">
      <c r="V434" s="768" t="s">
        <v>506</v>
      </c>
      <c r="W434" s="768" t="s">
        <v>893</v>
      </c>
      <c r="X434" s="96"/>
      <c r="Y434" s="769" t="s">
        <v>1273</v>
      </c>
      <c r="Z434" s="770" t="n">
        <v>0.03</v>
      </c>
      <c r="AA434" s="920" t="s">
        <v>662</v>
      </c>
      <c r="AB434" s="772" t="s">
        <v>1556</v>
      </c>
      <c r="AC434" s="773" t="str">
        <f aca="false">AA434&amp;AB434</f>
        <v>奈良県上牧町</v>
      </c>
      <c r="AD434" s="831" t="n">
        <v>10.21</v>
      </c>
      <c r="AE434" s="772" t="n">
        <v>10.17</v>
      </c>
      <c r="AF434" s="830" t="n">
        <v>10.14</v>
      </c>
      <c r="AG434" s="697"/>
    </row>
    <row r="435" customFormat="false" ht="13.5" hidden="false" customHeight="false" outlineLevel="0" collapsed="false">
      <c r="V435" s="768" t="s">
        <v>506</v>
      </c>
      <c r="W435" s="768" t="s">
        <v>1557</v>
      </c>
      <c r="X435" s="96"/>
      <c r="Y435" s="769" t="s">
        <v>1273</v>
      </c>
      <c r="Z435" s="770" t="n">
        <v>0.03</v>
      </c>
      <c r="AA435" s="920" t="s">
        <v>662</v>
      </c>
      <c r="AB435" s="772" t="s">
        <v>1558</v>
      </c>
      <c r="AC435" s="773" t="str">
        <f aca="false">AA435&amp;AB435</f>
        <v>奈良県王寺町</v>
      </c>
      <c r="AD435" s="831" t="n">
        <v>10.21</v>
      </c>
      <c r="AE435" s="772" t="n">
        <v>10.17</v>
      </c>
      <c r="AF435" s="830" t="n">
        <v>10.14</v>
      </c>
      <c r="AG435" s="697"/>
    </row>
    <row r="436" customFormat="false" ht="13.5" hidden="false" customHeight="false" outlineLevel="0" collapsed="false">
      <c r="V436" s="768" t="s">
        <v>506</v>
      </c>
      <c r="W436" s="768" t="s">
        <v>1285</v>
      </c>
      <c r="X436" s="96"/>
      <c r="Y436" s="769" t="s">
        <v>1273</v>
      </c>
      <c r="Z436" s="770" t="n">
        <v>0.03</v>
      </c>
      <c r="AA436" s="920" t="s">
        <v>662</v>
      </c>
      <c r="AB436" s="772" t="s">
        <v>1559</v>
      </c>
      <c r="AC436" s="773" t="str">
        <f aca="false">AA436&amp;AB436</f>
        <v>奈良県広陵町</v>
      </c>
      <c r="AD436" s="831" t="n">
        <v>10.21</v>
      </c>
      <c r="AE436" s="772" t="n">
        <v>10.17</v>
      </c>
      <c r="AF436" s="830" t="n">
        <v>10.14</v>
      </c>
      <c r="AG436" s="697"/>
    </row>
    <row r="437" customFormat="false" ht="13.5" hidden="false" customHeight="false" outlineLevel="0" collapsed="false">
      <c r="V437" s="768" t="s">
        <v>506</v>
      </c>
      <c r="W437" s="768" t="s">
        <v>1287</v>
      </c>
      <c r="X437" s="96"/>
      <c r="Y437" s="769" t="s">
        <v>1273</v>
      </c>
      <c r="Z437" s="770" t="n">
        <v>0.03</v>
      </c>
      <c r="AA437" s="920" t="s">
        <v>662</v>
      </c>
      <c r="AB437" s="772" t="s">
        <v>1560</v>
      </c>
      <c r="AC437" s="773" t="str">
        <f aca="false">AA437&amp;AB437</f>
        <v>奈良県河合町</v>
      </c>
      <c r="AD437" s="831" t="n">
        <v>10.21</v>
      </c>
      <c r="AE437" s="772" t="n">
        <v>10.17</v>
      </c>
      <c r="AF437" s="830" t="n">
        <v>10.14</v>
      </c>
      <c r="AG437" s="697"/>
    </row>
    <row r="438" customFormat="false" ht="13.5" hidden="false" customHeight="false" outlineLevel="0" collapsed="false">
      <c r="V438" s="768" t="s">
        <v>506</v>
      </c>
      <c r="W438" s="768" t="s">
        <v>1289</v>
      </c>
      <c r="X438" s="96"/>
      <c r="Y438" s="769" t="s">
        <v>1273</v>
      </c>
      <c r="Z438" s="770" t="n">
        <v>0.03</v>
      </c>
      <c r="AA438" s="920" t="s">
        <v>692</v>
      </c>
      <c r="AB438" s="772" t="s">
        <v>1561</v>
      </c>
      <c r="AC438" s="773" t="str">
        <f aca="false">AA438&amp;AB438</f>
        <v>岡山県岡山市</v>
      </c>
      <c r="AD438" s="831" t="n">
        <v>10.21</v>
      </c>
      <c r="AE438" s="772" t="n">
        <v>10.17</v>
      </c>
      <c r="AF438" s="830" t="n">
        <v>10.14</v>
      </c>
      <c r="AG438" s="697"/>
    </row>
    <row r="439" customFormat="false" ht="13.5" hidden="false" customHeight="false" outlineLevel="0" collapsed="false">
      <c r="V439" s="768" t="s">
        <v>506</v>
      </c>
      <c r="W439" s="768" t="s">
        <v>1291</v>
      </c>
      <c r="X439" s="96"/>
      <c r="Y439" s="769" t="s">
        <v>1273</v>
      </c>
      <c r="Z439" s="770" t="n">
        <v>0.03</v>
      </c>
      <c r="AA439" s="920" t="s">
        <v>699</v>
      </c>
      <c r="AB439" s="772" t="s">
        <v>1562</v>
      </c>
      <c r="AC439" s="773" t="str">
        <f aca="false">AA439&amp;AB439</f>
        <v>広島県東広島市</v>
      </c>
      <c r="AD439" s="831" t="n">
        <v>10.21</v>
      </c>
      <c r="AE439" s="772" t="n">
        <v>10.17</v>
      </c>
      <c r="AF439" s="830" t="n">
        <v>10.14</v>
      </c>
      <c r="AG439" s="697"/>
    </row>
    <row r="440" customFormat="false" ht="13.5" hidden="false" customHeight="false" outlineLevel="0" collapsed="false">
      <c r="V440" s="768" t="s">
        <v>506</v>
      </c>
      <c r="W440" s="768" t="s">
        <v>1563</v>
      </c>
      <c r="X440" s="96"/>
      <c r="Y440" s="769" t="s">
        <v>1273</v>
      </c>
      <c r="Z440" s="770" t="n">
        <v>0.03</v>
      </c>
      <c r="AA440" s="920" t="s">
        <v>699</v>
      </c>
      <c r="AB440" s="772" t="s">
        <v>1564</v>
      </c>
      <c r="AC440" s="773" t="str">
        <f aca="false">AA440&amp;AB440</f>
        <v>広島県廿日市市</v>
      </c>
      <c r="AD440" s="831" t="n">
        <v>10.21</v>
      </c>
      <c r="AE440" s="772" t="n">
        <v>10.17</v>
      </c>
      <c r="AF440" s="830" t="n">
        <v>10.14</v>
      </c>
      <c r="AG440" s="697"/>
    </row>
    <row r="441" customFormat="false" ht="13.5" hidden="false" customHeight="false" outlineLevel="0" collapsed="false">
      <c r="V441" s="768" t="s">
        <v>506</v>
      </c>
      <c r="W441" s="768" t="s">
        <v>1565</v>
      </c>
      <c r="X441" s="96"/>
      <c r="Y441" s="769" t="s">
        <v>1273</v>
      </c>
      <c r="Z441" s="770" t="n">
        <v>0.03</v>
      </c>
      <c r="AA441" s="920" t="s">
        <v>699</v>
      </c>
      <c r="AB441" s="772" t="s">
        <v>1566</v>
      </c>
      <c r="AC441" s="773" t="str">
        <f aca="false">AA441&amp;AB441</f>
        <v>広島県海田町</v>
      </c>
      <c r="AD441" s="831" t="n">
        <v>10.21</v>
      </c>
      <c r="AE441" s="772" t="n">
        <v>10.17</v>
      </c>
      <c r="AF441" s="830" t="n">
        <v>10.14</v>
      </c>
      <c r="AG441" s="697"/>
    </row>
    <row r="442" customFormat="false" ht="13.5" hidden="false" customHeight="false" outlineLevel="0" collapsed="false">
      <c r="V442" s="768" t="s">
        <v>506</v>
      </c>
      <c r="W442" s="768" t="s">
        <v>1567</v>
      </c>
      <c r="X442" s="96"/>
      <c r="Y442" s="769" t="s">
        <v>1273</v>
      </c>
      <c r="Z442" s="770" t="n">
        <v>0.03</v>
      </c>
      <c r="AA442" s="920" t="s">
        <v>699</v>
      </c>
      <c r="AB442" s="772" t="s">
        <v>1568</v>
      </c>
      <c r="AC442" s="773" t="str">
        <f aca="false">AA442&amp;AB442</f>
        <v>広島県熊野町</v>
      </c>
      <c r="AD442" s="831" t="n">
        <v>10.21</v>
      </c>
      <c r="AE442" s="772" t="n">
        <v>10.17</v>
      </c>
      <c r="AF442" s="830" t="n">
        <v>10.14</v>
      </c>
      <c r="AG442" s="697"/>
    </row>
    <row r="443" customFormat="false" ht="13.5" hidden="false" customHeight="false" outlineLevel="0" collapsed="false">
      <c r="V443" s="768" t="s">
        <v>506</v>
      </c>
      <c r="W443" s="768" t="s">
        <v>1569</v>
      </c>
      <c r="X443" s="96"/>
      <c r="Y443" s="769" t="s">
        <v>1273</v>
      </c>
      <c r="Z443" s="770" t="n">
        <v>0.03</v>
      </c>
      <c r="AA443" s="920" t="s">
        <v>699</v>
      </c>
      <c r="AB443" s="772" t="s">
        <v>1570</v>
      </c>
      <c r="AC443" s="773" t="str">
        <f aca="false">AA443&amp;AB443</f>
        <v>広島県坂町</v>
      </c>
      <c r="AD443" s="831" t="n">
        <v>10.21</v>
      </c>
      <c r="AE443" s="772" t="n">
        <v>10.17</v>
      </c>
      <c r="AF443" s="830" t="n">
        <v>10.14</v>
      </c>
      <c r="AG443" s="697"/>
    </row>
    <row r="444" customFormat="false" ht="13.5" hidden="false" customHeight="false" outlineLevel="0" collapsed="false">
      <c r="V444" s="768" t="s">
        <v>506</v>
      </c>
      <c r="W444" s="768" t="s">
        <v>1571</v>
      </c>
      <c r="X444" s="96"/>
      <c r="Y444" s="769" t="s">
        <v>1273</v>
      </c>
      <c r="Z444" s="770" t="n">
        <v>0.03</v>
      </c>
      <c r="AA444" s="920" t="s">
        <v>706</v>
      </c>
      <c r="AB444" s="772" t="s">
        <v>1572</v>
      </c>
      <c r="AC444" s="773" t="str">
        <f aca="false">AA444&amp;AB444</f>
        <v>山口県周南市</v>
      </c>
      <c r="AD444" s="831" t="n">
        <v>10.21</v>
      </c>
      <c r="AE444" s="772" t="n">
        <v>10.17</v>
      </c>
      <c r="AF444" s="830" t="n">
        <v>10.14</v>
      </c>
      <c r="AG444" s="697"/>
    </row>
    <row r="445" customFormat="false" ht="13.5" hidden="false" customHeight="false" outlineLevel="0" collapsed="false">
      <c r="V445" s="768" t="s">
        <v>506</v>
      </c>
      <c r="W445" s="768" t="s">
        <v>1293</v>
      </c>
      <c r="X445" s="96"/>
      <c r="Y445" s="769" t="s">
        <v>1273</v>
      </c>
      <c r="Z445" s="770" t="n">
        <v>0.03</v>
      </c>
      <c r="AA445" s="920" t="s">
        <v>713</v>
      </c>
      <c r="AB445" s="772" t="s">
        <v>1573</v>
      </c>
      <c r="AC445" s="773" t="str">
        <f aca="false">AA445&amp;AB445</f>
        <v>徳島県徳島市</v>
      </c>
      <c r="AD445" s="831" t="n">
        <v>10.21</v>
      </c>
      <c r="AE445" s="772" t="n">
        <v>10.17</v>
      </c>
      <c r="AF445" s="830" t="n">
        <v>10.14</v>
      </c>
      <c r="AG445" s="697"/>
    </row>
    <row r="446" customFormat="false" ht="13.5" hidden="false" customHeight="false" outlineLevel="0" collapsed="false">
      <c r="V446" s="768" t="s">
        <v>506</v>
      </c>
      <c r="W446" s="768" t="s">
        <v>1574</v>
      </c>
      <c r="X446" s="96"/>
      <c r="Y446" s="769" t="s">
        <v>1273</v>
      </c>
      <c r="Z446" s="770" t="n">
        <v>0.03</v>
      </c>
      <c r="AA446" s="920" t="s">
        <v>720</v>
      </c>
      <c r="AB446" s="772" t="s">
        <v>1575</v>
      </c>
      <c r="AC446" s="773" t="str">
        <f aca="false">AA446&amp;AB446</f>
        <v>香川県高松市</v>
      </c>
      <c r="AD446" s="831" t="n">
        <v>10.21</v>
      </c>
      <c r="AE446" s="772" t="n">
        <v>10.17</v>
      </c>
      <c r="AF446" s="830" t="n">
        <v>10.14</v>
      </c>
      <c r="AG446" s="697"/>
    </row>
    <row r="447" customFormat="false" ht="13.5" hidden="false" customHeight="false" outlineLevel="0" collapsed="false">
      <c r="V447" s="768" t="s">
        <v>506</v>
      </c>
      <c r="W447" s="768" t="s">
        <v>1576</v>
      </c>
      <c r="X447" s="96"/>
      <c r="Y447" s="769" t="s">
        <v>1273</v>
      </c>
      <c r="Z447" s="770" t="n">
        <v>0.03</v>
      </c>
      <c r="AA447" s="920" t="s">
        <v>744</v>
      </c>
      <c r="AB447" s="772" t="s">
        <v>1577</v>
      </c>
      <c r="AC447" s="773" t="str">
        <f aca="false">AA447&amp;AB447</f>
        <v>福岡県北九州市</v>
      </c>
      <c r="AD447" s="831" t="n">
        <v>10.21</v>
      </c>
      <c r="AE447" s="772" t="n">
        <v>10.17</v>
      </c>
      <c r="AF447" s="830" t="n">
        <v>10.14</v>
      </c>
      <c r="AG447" s="697"/>
    </row>
    <row r="448" customFormat="false" ht="13.5" hidden="false" customHeight="false" outlineLevel="0" collapsed="false">
      <c r="V448" s="768" t="s">
        <v>506</v>
      </c>
      <c r="W448" s="768" t="s">
        <v>1295</v>
      </c>
      <c r="X448" s="96"/>
      <c r="Y448" s="769" t="s">
        <v>1273</v>
      </c>
      <c r="Z448" s="770" t="n">
        <v>0.03</v>
      </c>
      <c r="AA448" s="920" t="s">
        <v>744</v>
      </c>
      <c r="AB448" s="772" t="s">
        <v>1578</v>
      </c>
      <c r="AC448" s="773" t="str">
        <f aca="false">AA448&amp;AB448</f>
        <v>福岡県飯塚市</v>
      </c>
      <c r="AD448" s="831" t="n">
        <v>10.21</v>
      </c>
      <c r="AE448" s="772" t="n">
        <v>10.17</v>
      </c>
      <c r="AF448" s="830" t="n">
        <v>10.14</v>
      </c>
      <c r="AG448" s="697"/>
    </row>
    <row r="449" customFormat="false" ht="13.5" hidden="false" customHeight="false" outlineLevel="0" collapsed="false">
      <c r="V449" s="768" t="s">
        <v>506</v>
      </c>
      <c r="W449" s="768" t="s">
        <v>1579</v>
      </c>
      <c r="X449" s="96"/>
      <c r="Y449" s="769" t="s">
        <v>1273</v>
      </c>
      <c r="Z449" s="770" t="n">
        <v>0.03</v>
      </c>
      <c r="AA449" s="920" t="s">
        <v>744</v>
      </c>
      <c r="AB449" s="772" t="s">
        <v>1580</v>
      </c>
      <c r="AC449" s="773" t="str">
        <f aca="false">AA449&amp;AB449</f>
        <v>福岡県筑紫野市</v>
      </c>
      <c r="AD449" s="831" t="n">
        <v>10.21</v>
      </c>
      <c r="AE449" s="772" t="n">
        <v>10.17</v>
      </c>
      <c r="AF449" s="830" t="n">
        <v>10.14</v>
      </c>
      <c r="AG449" s="697"/>
    </row>
    <row r="450" customFormat="false" ht="13.5" hidden="false" customHeight="false" outlineLevel="0" collapsed="false">
      <c r="V450" s="768" t="s">
        <v>506</v>
      </c>
      <c r="W450" s="768" t="s">
        <v>1581</v>
      </c>
      <c r="X450" s="96"/>
      <c r="Y450" s="769" t="s">
        <v>1273</v>
      </c>
      <c r="Z450" s="770" t="n">
        <v>0.03</v>
      </c>
      <c r="AA450" s="920" t="s">
        <v>744</v>
      </c>
      <c r="AB450" s="772" t="s">
        <v>1582</v>
      </c>
      <c r="AC450" s="773" t="str">
        <f aca="false">AA450&amp;AB450</f>
        <v>福岡県古賀市</v>
      </c>
      <c r="AD450" s="831" t="n">
        <v>10.21</v>
      </c>
      <c r="AE450" s="772" t="n">
        <v>10.17</v>
      </c>
      <c r="AF450" s="830" t="n">
        <v>10.14</v>
      </c>
      <c r="AG450" s="697"/>
    </row>
    <row r="451" customFormat="false" ht="14.25" hidden="false" customHeight="false" outlineLevel="0" collapsed="false">
      <c r="V451" s="768" t="s">
        <v>506</v>
      </c>
      <c r="W451" s="768" t="s">
        <v>1583</v>
      </c>
      <c r="X451" s="96"/>
      <c r="Y451" s="813" t="s">
        <v>1273</v>
      </c>
      <c r="Z451" s="814" t="n">
        <v>0.03</v>
      </c>
      <c r="AA451" s="921" t="s">
        <v>758</v>
      </c>
      <c r="AB451" s="816" t="s">
        <v>1584</v>
      </c>
      <c r="AC451" s="817" t="str">
        <f aca="false">AA451&amp;AB451</f>
        <v>長崎県長崎市</v>
      </c>
      <c r="AD451" s="838" t="n">
        <v>10.21</v>
      </c>
      <c r="AE451" s="816" t="n">
        <v>10.17</v>
      </c>
      <c r="AF451" s="839" t="n">
        <v>10.14</v>
      </c>
      <c r="AG451" s="697"/>
    </row>
    <row r="452" customFormat="false" ht="14.25" hidden="false" customHeight="false" outlineLevel="0" collapsed="false">
      <c r="V452" s="768" t="s">
        <v>506</v>
      </c>
      <c r="W452" s="768" t="s">
        <v>1585</v>
      </c>
      <c r="X452" s="96"/>
      <c r="Y452" s="706" t="s">
        <v>354</v>
      </c>
      <c r="Z452" s="922" t="n">
        <v>0</v>
      </c>
      <c r="AA452" s="923"/>
      <c r="AB452" s="924"/>
      <c r="AC452" s="710" t="str">
        <f aca="false">AA452&amp;AB452</f>
        <v/>
      </c>
      <c r="AD452" s="706" t="str">
        <f aca="false">AA452&amp;AB452</f>
        <v/>
      </c>
      <c r="AE452" s="925"/>
      <c r="AF452" s="926"/>
      <c r="AG452" s="697"/>
    </row>
    <row r="453" customFormat="false" ht="13.5" hidden="false" customHeight="false" outlineLevel="0" collapsed="false">
      <c r="V453" s="768" t="s">
        <v>506</v>
      </c>
      <c r="W453" s="768" t="s">
        <v>1297</v>
      </c>
      <c r="X453" s="96"/>
      <c r="AE453" s="698"/>
      <c r="AF453" s="698"/>
      <c r="AG453" s="697"/>
    </row>
    <row r="454" customFormat="false" ht="13.5" hidden="false" customHeight="false" outlineLevel="0" collapsed="false">
      <c r="V454" s="768" t="s">
        <v>506</v>
      </c>
      <c r="W454" s="768" t="s">
        <v>1299</v>
      </c>
      <c r="X454" s="96"/>
      <c r="AE454" s="698"/>
      <c r="AF454" s="698"/>
      <c r="AG454" s="697"/>
    </row>
    <row r="455" customFormat="false" ht="13.5" hidden="false" customHeight="false" outlineLevel="0" collapsed="false">
      <c r="V455" s="768" t="s">
        <v>506</v>
      </c>
      <c r="W455" s="768" t="s">
        <v>1301</v>
      </c>
      <c r="X455" s="96"/>
      <c r="AE455" s="698"/>
      <c r="AF455" s="698"/>
      <c r="AG455" s="697"/>
    </row>
    <row r="456" customFormat="false" ht="13.5" hidden="false" customHeight="false" outlineLevel="0" collapsed="false">
      <c r="V456" s="768" t="s">
        <v>506</v>
      </c>
      <c r="W456" s="768" t="s">
        <v>1303</v>
      </c>
      <c r="X456" s="96"/>
      <c r="AE456" s="698"/>
      <c r="AF456" s="698"/>
      <c r="AG456" s="697"/>
    </row>
    <row r="457" customFormat="false" ht="13.5" hidden="false" customHeight="false" outlineLevel="0" collapsed="false">
      <c r="V457" s="768" t="s">
        <v>506</v>
      </c>
      <c r="W457" s="768" t="s">
        <v>1305</v>
      </c>
      <c r="X457" s="96"/>
      <c r="AE457" s="698"/>
      <c r="AF457" s="698"/>
      <c r="AG457" s="697"/>
    </row>
    <row r="458" customFormat="false" ht="13.5" hidden="false" customHeight="false" outlineLevel="0" collapsed="false">
      <c r="V458" s="768" t="s">
        <v>506</v>
      </c>
      <c r="W458" s="768" t="s">
        <v>1010</v>
      </c>
      <c r="X458" s="96"/>
      <c r="AE458" s="698"/>
      <c r="AF458" s="698"/>
      <c r="AG458" s="697"/>
    </row>
    <row r="459" customFormat="false" ht="13.5" hidden="false" customHeight="false" outlineLevel="0" collapsed="false">
      <c r="V459" s="768" t="s">
        <v>514</v>
      </c>
      <c r="W459" s="768" t="s">
        <v>1012</v>
      </c>
      <c r="X459" s="96"/>
      <c r="AE459" s="698"/>
      <c r="AF459" s="698"/>
      <c r="AG459" s="697"/>
    </row>
    <row r="460" customFormat="false" ht="13.5" hidden="false" customHeight="false" outlineLevel="0" collapsed="false">
      <c r="V460" s="768" t="s">
        <v>514</v>
      </c>
      <c r="W460" s="768" t="s">
        <v>1586</v>
      </c>
      <c r="X460" s="96"/>
      <c r="AE460" s="698"/>
      <c r="AF460" s="698"/>
      <c r="AG460" s="697"/>
    </row>
    <row r="461" customFormat="false" ht="13.5" hidden="false" customHeight="false" outlineLevel="0" collapsed="false">
      <c r="V461" s="768" t="s">
        <v>514</v>
      </c>
      <c r="W461" s="768" t="s">
        <v>1307</v>
      </c>
      <c r="X461" s="96"/>
      <c r="AE461" s="698"/>
      <c r="AF461" s="698"/>
      <c r="AG461" s="697"/>
    </row>
    <row r="462" customFormat="false" ht="13.5" hidden="false" customHeight="false" outlineLevel="0" collapsed="false">
      <c r="V462" s="768" t="s">
        <v>514</v>
      </c>
      <c r="W462" s="768" t="s">
        <v>1587</v>
      </c>
      <c r="X462" s="96"/>
      <c r="AE462" s="698"/>
      <c r="AF462" s="698"/>
      <c r="AG462" s="697"/>
    </row>
    <row r="463" customFormat="false" ht="13.5" hidden="false" customHeight="false" outlineLevel="0" collapsed="false">
      <c r="V463" s="768" t="s">
        <v>514</v>
      </c>
      <c r="W463" s="768" t="s">
        <v>1309</v>
      </c>
      <c r="X463" s="96"/>
      <c r="AE463" s="698"/>
      <c r="AF463" s="698"/>
      <c r="AG463" s="697"/>
    </row>
    <row r="464" customFormat="false" ht="13.5" hidden="false" customHeight="false" outlineLevel="0" collapsed="false">
      <c r="V464" s="768" t="s">
        <v>514</v>
      </c>
      <c r="W464" s="768" t="s">
        <v>1311</v>
      </c>
      <c r="X464" s="96"/>
      <c r="AE464" s="698"/>
      <c r="AF464" s="698"/>
      <c r="AG464" s="697"/>
    </row>
    <row r="465" customFormat="false" ht="13.5" hidden="false" customHeight="false" outlineLevel="0" collapsed="false">
      <c r="V465" s="768" t="s">
        <v>514</v>
      </c>
      <c r="W465" s="768" t="s">
        <v>1313</v>
      </c>
      <c r="AG465" s="697"/>
    </row>
    <row r="466" customFormat="false" ht="13.5" hidden="false" customHeight="false" outlineLevel="0" collapsed="false">
      <c r="V466" s="768" t="s">
        <v>514</v>
      </c>
      <c r="W466" s="768" t="s">
        <v>1315</v>
      </c>
      <c r="AG466" s="697"/>
    </row>
    <row r="467" customFormat="false" ht="13.5" hidden="false" customHeight="false" outlineLevel="0" collapsed="false">
      <c r="V467" s="768" t="s">
        <v>514</v>
      </c>
      <c r="W467" s="768" t="s">
        <v>1317</v>
      </c>
      <c r="AG467" s="697"/>
    </row>
    <row r="468" customFormat="false" ht="13.5" hidden="false" customHeight="false" outlineLevel="0" collapsed="false">
      <c r="V468" s="768" t="s">
        <v>514</v>
      </c>
      <c r="W468" s="768" t="s">
        <v>1588</v>
      </c>
    </row>
    <row r="469" customFormat="false" ht="13.5" hidden="false" customHeight="false" outlineLevel="0" collapsed="false">
      <c r="V469" s="768" t="s">
        <v>514</v>
      </c>
      <c r="W469" s="768" t="s">
        <v>1589</v>
      </c>
    </row>
    <row r="470" customFormat="false" ht="13.5" hidden="false" customHeight="false" outlineLevel="0" collapsed="false">
      <c r="V470" s="768" t="s">
        <v>514</v>
      </c>
      <c r="W470" s="768" t="s">
        <v>1319</v>
      </c>
    </row>
    <row r="471" customFormat="false" ht="13.5" hidden="false" customHeight="false" outlineLevel="0" collapsed="false">
      <c r="V471" s="768" t="s">
        <v>514</v>
      </c>
      <c r="W471" s="768" t="s">
        <v>1590</v>
      </c>
    </row>
    <row r="472" customFormat="false" ht="13.5" hidden="false" customHeight="false" outlineLevel="0" collapsed="false">
      <c r="V472" s="768" t="s">
        <v>514</v>
      </c>
      <c r="W472" s="768" t="s">
        <v>1321</v>
      </c>
    </row>
    <row r="473" customFormat="false" ht="13.5" hidden="false" customHeight="false" outlineLevel="0" collapsed="false">
      <c r="V473" s="768" t="s">
        <v>514</v>
      </c>
      <c r="W473" s="768" t="s">
        <v>1591</v>
      </c>
    </row>
    <row r="474" customFormat="false" ht="13.5" hidden="false" customHeight="false" outlineLevel="0" collapsed="false">
      <c r="V474" s="768" t="s">
        <v>514</v>
      </c>
      <c r="W474" s="768" t="s">
        <v>1592</v>
      </c>
    </row>
    <row r="475" customFormat="false" ht="13.5" hidden="false" customHeight="false" outlineLevel="0" collapsed="false">
      <c r="V475" s="768" t="s">
        <v>514</v>
      </c>
      <c r="W475" s="768" t="s">
        <v>1593</v>
      </c>
    </row>
    <row r="476" customFormat="false" ht="13.5" hidden="false" customHeight="false" outlineLevel="0" collapsed="false">
      <c r="V476" s="768" t="s">
        <v>514</v>
      </c>
      <c r="W476" s="768" t="s">
        <v>1594</v>
      </c>
    </row>
    <row r="477" customFormat="false" ht="13.5" hidden="false" customHeight="false" outlineLevel="0" collapsed="false">
      <c r="V477" s="768" t="s">
        <v>514</v>
      </c>
      <c r="W477" s="768" t="s">
        <v>1595</v>
      </c>
    </row>
    <row r="478" customFormat="false" ht="13.5" hidden="false" customHeight="false" outlineLevel="0" collapsed="false">
      <c r="V478" s="768" t="s">
        <v>514</v>
      </c>
      <c r="W478" s="768" t="s">
        <v>1323</v>
      </c>
    </row>
    <row r="479" customFormat="false" ht="13.5" hidden="false" customHeight="false" outlineLevel="0" collapsed="false">
      <c r="V479" s="768" t="s">
        <v>514</v>
      </c>
      <c r="W479" s="768" t="s">
        <v>1014</v>
      </c>
    </row>
    <row r="480" customFormat="false" ht="13.5" hidden="false" customHeight="false" outlineLevel="0" collapsed="false">
      <c r="V480" s="768" t="s">
        <v>514</v>
      </c>
      <c r="W480" s="768" t="s">
        <v>1596</v>
      </c>
    </row>
    <row r="481" customFormat="false" ht="13.5" hidden="false" customHeight="false" outlineLevel="0" collapsed="false">
      <c r="V481" s="768" t="s">
        <v>514</v>
      </c>
      <c r="W481" s="768" t="s">
        <v>1597</v>
      </c>
    </row>
    <row r="482" customFormat="false" ht="13.5" hidden="false" customHeight="false" outlineLevel="0" collapsed="false">
      <c r="V482" s="768" t="s">
        <v>514</v>
      </c>
      <c r="W482" s="768" t="s">
        <v>1598</v>
      </c>
    </row>
    <row r="483" customFormat="false" ht="13.5" hidden="false" customHeight="false" outlineLevel="0" collapsed="false">
      <c r="V483" s="768" t="s">
        <v>514</v>
      </c>
      <c r="W483" s="768" t="s">
        <v>1599</v>
      </c>
    </row>
    <row r="484" customFormat="false" ht="13.5" hidden="false" customHeight="false" outlineLevel="0" collapsed="false">
      <c r="V484" s="768" t="s">
        <v>521</v>
      </c>
      <c r="W484" s="768" t="s">
        <v>1325</v>
      </c>
    </row>
    <row r="485" customFormat="false" ht="13.5" hidden="false" customHeight="false" outlineLevel="0" collapsed="false">
      <c r="V485" s="768" t="s">
        <v>521</v>
      </c>
      <c r="W485" s="768" t="s">
        <v>1016</v>
      </c>
    </row>
    <row r="486" customFormat="false" ht="13.5" hidden="false" customHeight="false" outlineLevel="0" collapsed="false">
      <c r="V486" s="768" t="s">
        <v>521</v>
      </c>
      <c r="W486" s="768" t="s">
        <v>1600</v>
      </c>
    </row>
    <row r="487" customFormat="false" ht="13.5" hidden="false" customHeight="false" outlineLevel="0" collapsed="false">
      <c r="V487" s="768" t="s">
        <v>521</v>
      </c>
      <c r="W487" s="768" t="s">
        <v>1327</v>
      </c>
    </row>
    <row r="488" customFormat="false" ht="13.5" hidden="false" customHeight="false" outlineLevel="0" collapsed="false">
      <c r="V488" s="768" t="s">
        <v>521</v>
      </c>
      <c r="W488" s="768" t="s">
        <v>1329</v>
      </c>
    </row>
    <row r="489" customFormat="false" ht="13.5" hidden="false" customHeight="false" outlineLevel="0" collapsed="false">
      <c r="V489" s="768" t="s">
        <v>521</v>
      </c>
      <c r="W489" s="768" t="s">
        <v>1601</v>
      </c>
    </row>
    <row r="490" customFormat="false" ht="13.5" hidden="false" customHeight="false" outlineLevel="0" collapsed="false">
      <c r="V490" s="768" t="s">
        <v>521</v>
      </c>
      <c r="W490" s="768" t="s">
        <v>1602</v>
      </c>
    </row>
    <row r="491" customFormat="false" ht="13.5" hidden="false" customHeight="false" outlineLevel="0" collapsed="false">
      <c r="V491" s="768" t="s">
        <v>521</v>
      </c>
      <c r="W491" s="768" t="s">
        <v>1331</v>
      </c>
    </row>
    <row r="492" customFormat="false" ht="13.5" hidden="false" customHeight="false" outlineLevel="0" collapsed="false">
      <c r="V492" s="768" t="s">
        <v>521</v>
      </c>
      <c r="W492" s="768" t="s">
        <v>1603</v>
      </c>
    </row>
    <row r="493" customFormat="false" ht="13.5" hidden="false" customHeight="false" outlineLevel="0" collapsed="false">
      <c r="V493" s="768" t="s">
        <v>521</v>
      </c>
      <c r="W493" s="768" t="s">
        <v>1604</v>
      </c>
    </row>
    <row r="494" customFormat="false" ht="13.5" hidden="false" customHeight="false" outlineLevel="0" collapsed="false">
      <c r="V494" s="768" t="s">
        <v>521</v>
      </c>
      <c r="W494" s="768" t="s">
        <v>1605</v>
      </c>
    </row>
    <row r="495" customFormat="false" ht="13.5" hidden="false" customHeight="false" outlineLevel="0" collapsed="false">
      <c r="V495" s="768" t="s">
        <v>521</v>
      </c>
      <c r="W495" s="768" t="s">
        <v>1606</v>
      </c>
    </row>
    <row r="496" customFormat="false" ht="13.5" hidden="false" customHeight="false" outlineLevel="0" collapsed="false">
      <c r="V496" s="768" t="s">
        <v>521</v>
      </c>
      <c r="W496" s="768" t="s">
        <v>1333</v>
      </c>
    </row>
    <row r="497" customFormat="false" ht="13.5" hidden="false" customHeight="false" outlineLevel="0" collapsed="false">
      <c r="V497" s="768" t="s">
        <v>521</v>
      </c>
      <c r="W497" s="768" t="s">
        <v>1335</v>
      </c>
    </row>
    <row r="498" customFormat="false" ht="13.5" hidden="false" customHeight="false" outlineLevel="0" collapsed="false">
      <c r="V498" s="768" t="s">
        <v>521</v>
      </c>
      <c r="W498" s="768" t="s">
        <v>1607</v>
      </c>
    </row>
    <row r="499" customFormat="false" ht="13.5" hidden="false" customHeight="false" outlineLevel="0" collapsed="false">
      <c r="V499" s="768" t="s">
        <v>521</v>
      </c>
      <c r="W499" s="768" t="s">
        <v>1608</v>
      </c>
    </row>
    <row r="500" customFormat="false" ht="13.5" hidden="false" customHeight="false" outlineLevel="0" collapsed="false">
      <c r="V500" s="768" t="s">
        <v>521</v>
      </c>
      <c r="W500" s="768" t="s">
        <v>1609</v>
      </c>
    </row>
    <row r="501" customFormat="false" ht="13.5" hidden="false" customHeight="false" outlineLevel="0" collapsed="false">
      <c r="V501" s="768" t="s">
        <v>521</v>
      </c>
      <c r="W501" s="768" t="s">
        <v>1610</v>
      </c>
    </row>
    <row r="502" customFormat="false" ht="13.5" hidden="false" customHeight="false" outlineLevel="0" collapsed="false">
      <c r="V502" s="768" t="s">
        <v>521</v>
      </c>
      <c r="W502" s="768" t="s">
        <v>1611</v>
      </c>
    </row>
    <row r="503" customFormat="false" ht="13.5" hidden="false" customHeight="false" outlineLevel="0" collapsed="false">
      <c r="V503" s="768" t="s">
        <v>521</v>
      </c>
      <c r="W503" s="768" t="s">
        <v>1612</v>
      </c>
    </row>
    <row r="504" customFormat="false" ht="13.5" hidden="false" customHeight="false" outlineLevel="0" collapsed="false">
      <c r="V504" s="768" t="s">
        <v>521</v>
      </c>
      <c r="W504" s="768" t="s">
        <v>1613</v>
      </c>
    </row>
    <row r="505" customFormat="false" ht="13.5" hidden="false" customHeight="false" outlineLevel="0" collapsed="false">
      <c r="V505" s="768" t="s">
        <v>521</v>
      </c>
      <c r="W505" s="768" t="s">
        <v>1614</v>
      </c>
    </row>
    <row r="506" customFormat="false" ht="13.5" hidden="false" customHeight="false" outlineLevel="0" collapsed="false">
      <c r="V506" s="768" t="s">
        <v>521</v>
      </c>
      <c r="W506" s="768" t="s">
        <v>1615</v>
      </c>
    </row>
    <row r="507" customFormat="false" ht="13.5" hidden="false" customHeight="false" outlineLevel="0" collapsed="false">
      <c r="V507" s="768" t="s">
        <v>521</v>
      </c>
      <c r="W507" s="768" t="s">
        <v>1616</v>
      </c>
    </row>
    <row r="508" customFormat="false" ht="13.5" hidden="false" customHeight="false" outlineLevel="0" collapsed="false">
      <c r="V508" s="768" t="s">
        <v>521</v>
      </c>
      <c r="W508" s="768" t="s">
        <v>1617</v>
      </c>
    </row>
    <row r="509" customFormat="false" ht="13.5" hidden="false" customHeight="false" outlineLevel="0" collapsed="false">
      <c r="V509" s="768" t="s">
        <v>521</v>
      </c>
      <c r="W509" s="768" t="s">
        <v>1618</v>
      </c>
    </row>
    <row r="510" customFormat="false" ht="13.5" hidden="false" customHeight="false" outlineLevel="0" collapsed="false">
      <c r="V510" s="768" t="s">
        <v>521</v>
      </c>
      <c r="W510" s="768" t="s">
        <v>1619</v>
      </c>
    </row>
    <row r="511" customFormat="false" ht="13.5" hidden="false" customHeight="false" outlineLevel="0" collapsed="false">
      <c r="V511" s="768" t="s">
        <v>521</v>
      </c>
      <c r="W511" s="768" t="s">
        <v>1479</v>
      </c>
    </row>
    <row r="512" customFormat="false" ht="13.5" hidden="false" customHeight="false" outlineLevel="0" collapsed="false">
      <c r="V512" s="768" t="s">
        <v>521</v>
      </c>
      <c r="W512" s="768" t="s">
        <v>1620</v>
      </c>
    </row>
    <row r="513" customFormat="false" ht="13.5" hidden="false" customHeight="false" outlineLevel="0" collapsed="false">
      <c r="V513" s="768" t="s">
        <v>521</v>
      </c>
      <c r="W513" s="768" t="s">
        <v>1337</v>
      </c>
    </row>
    <row r="514" customFormat="false" ht="13.5" hidden="false" customHeight="false" outlineLevel="0" collapsed="false">
      <c r="V514" s="768" t="s">
        <v>521</v>
      </c>
      <c r="W514" s="768" t="s">
        <v>1621</v>
      </c>
    </row>
    <row r="515" customFormat="false" ht="13.5" hidden="false" customHeight="false" outlineLevel="0" collapsed="false">
      <c r="V515" s="768" t="s">
        <v>521</v>
      </c>
      <c r="W515" s="768" t="s">
        <v>1622</v>
      </c>
    </row>
    <row r="516" customFormat="false" ht="13.5" hidden="false" customHeight="false" outlineLevel="0" collapsed="false">
      <c r="V516" s="768" t="s">
        <v>521</v>
      </c>
      <c r="W516" s="768" t="s">
        <v>1623</v>
      </c>
    </row>
    <row r="517" customFormat="false" ht="13.5" hidden="false" customHeight="false" outlineLevel="0" collapsed="false">
      <c r="V517" s="768" t="s">
        <v>521</v>
      </c>
      <c r="W517" s="768" t="s">
        <v>1624</v>
      </c>
    </row>
    <row r="518" customFormat="false" ht="13.5" hidden="false" customHeight="false" outlineLevel="0" collapsed="false">
      <c r="V518" s="768" t="s">
        <v>521</v>
      </c>
      <c r="W518" s="768" t="s">
        <v>1625</v>
      </c>
    </row>
    <row r="519" customFormat="false" ht="13.5" hidden="false" customHeight="false" outlineLevel="0" collapsed="false">
      <c r="V519" s="768" t="s">
        <v>532</v>
      </c>
      <c r="W519" s="768" t="s">
        <v>680</v>
      </c>
    </row>
    <row r="520" customFormat="false" ht="13.5" hidden="false" customHeight="false" outlineLevel="0" collapsed="false">
      <c r="V520" s="768" t="s">
        <v>532</v>
      </c>
      <c r="W520" s="768" t="s">
        <v>1018</v>
      </c>
    </row>
    <row r="521" customFormat="false" ht="13.5" hidden="false" customHeight="false" outlineLevel="0" collapsed="false">
      <c r="V521" s="768" t="s">
        <v>532</v>
      </c>
      <c r="W521" s="768" t="s">
        <v>1339</v>
      </c>
    </row>
    <row r="522" customFormat="false" ht="13.5" hidden="false" customHeight="false" outlineLevel="0" collapsed="false">
      <c r="V522" s="768" t="s">
        <v>532</v>
      </c>
      <c r="W522" s="768" t="s">
        <v>895</v>
      </c>
    </row>
    <row r="523" customFormat="false" ht="13.5" hidden="false" customHeight="false" outlineLevel="0" collapsed="false">
      <c r="V523" s="768" t="s">
        <v>532</v>
      </c>
      <c r="W523" s="768" t="s">
        <v>1020</v>
      </c>
    </row>
    <row r="524" customFormat="false" ht="13.5" hidden="false" customHeight="false" outlineLevel="0" collapsed="false">
      <c r="V524" s="768" t="s">
        <v>532</v>
      </c>
      <c r="W524" s="768" t="s">
        <v>1626</v>
      </c>
    </row>
    <row r="525" customFormat="false" ht="13.5" hidden="false" customHeight="false" outlineLevel="0" collapsed="false">
      <c r="V525" s="768" t="s">
        <v>532</v>
      </c>
      <c r="W525" s="768" t="s">
        <v>1022</v>
      </c>
    </row>
    <row r="526" customFormat="false" ht="13.5" hidden="false" customHeight="false" outlineLevel="0" collapsed="false">
      <c r="V526" s="768" t="s">
        <v>532</v>
      </c>
      <c r="W526" s="768" t="s">
        <v>1024</v>
      </c>
    </row>
    <row r="527" customFormat="false" ht="13.5" hidden="false" customHeight="false" outlineLevel="0" collapsed="false">
      <c r="V527" s="768" t="s">
        <v>532</v>
      </c>
      <c r="W527" s="768" t="s">
        <v>1026</v>
      </c>
    </row>
    <row r="528" customFormat="false" ht="13.5" hidden="false" customHeight="false" outlineLevel="0" collapsed="false">
      <c r="V528" s="768" t="s">
        <v>532</v>
      </c>
      <c r="W528" s="768" t="s">
        <v>1627</v>
      </c>
    </row>
    <row r="529" customFormat="false" ht="13.5" hidden="false" customHeight="false" outlineLevel="0" collapsed="false">
      <c r="V529" s="768" t="s">
        <v>532</v>
      </c>
      <c r="W529" s="768" t="s">
        <v>1028</v>
      </c>
    </row>
    <row r="530" customFormat="false" ht="13.5" hidden="false" customHeight="false" outlineLevel="0" collapsed="false">
      <c r="V530" s="768" t="s">
        <v>532</v>
      </c>
      <c r="W530" s="768" t="s">
        <v>1030</v>
      </c>
    </row>
    <row r="531" customFormat="false" ht="13.5" hidden="false" customHeight="false" outlineLevel="0" collapsed="false">
      <c r="V531" s="768" t="s">
        <v>532</v>
      </c>
      <c r="W531" s="768" t="s">
        <v>1032</v>
      </c>
    </row>
    <row r="532" customFormat="false" ht="13.5" hidden="false" customHeight="false" outlineLevel="0" collapsed="false">
      <c r="V532" s="768" t="s">
        <v>532</v>
      </c>
      <c r="W532" s="768" t="s">
        <v>1034</v>
      </c>
    </row>
    <row r="533" customFormat="false" ht="13.5" hidden="false" customHeight="false" outlineLevel="0" collapsed="false">
      <c r="V533" s="768" t="s">
        <v>532</v>
      </c>
      <c r="W533" s="768" t="s">
        <v>1036</v>
      </c>
    </row>
    <row r="534" customFormat="false" ht="13.5" hidden="false" customHeight="false" outlineLevel="0" collapsed="false">
      <c r="V534" s="768" t="s">
        <v>532</v>
      </c>
      <c r="W534" s="768" t="s">
        <v>1341</v>
      </c>
    </row>
    <row r="535" customFormat="false" ht="13.5" hidden="false" customHeight="false" outlineLevel="0" collapsed="false">
      <c r="V535" s="768" t="s">
        <v>532</v>
      </c>
      <c r="W535" s="768" t="s">
        <v>1038</v>
      </c>
    </row>
    <row r="536" customFormat="false" ht="13.5" hidden="false" customHeight="false" outlineLevel="0" collapsed="false">
      <c r="V536" s="768" t="s">
        <v>532</v>
      </c>
      <c r="W536" s="768" t="s">
        <v>897</v>
      </c>
    </row>
    <row r="537" customFormat="false" ht="13.5" hidden="false" customHeight="false" outlineLevel="0" collapsed="false">
      <c r="V537" s="768" t="s">
        <v>532</v>
      </c>
      <c r="W537" s="768" t="s">
        <v>1040</v>
      </c>
    </row>
    <row r="538" customFormat="false" ht="13.5" hidden="false" customHeight="false" outlineLevel="0" collapsed="false">
      <c r="V538" s="768" t="s">
        <v>532</v>
      </c>
      <c r="W538" s="768" t="s">
        <v>1042</v>
      </c>
    </row>
    <row r="539" customFormat="false" ht="13.5" hidden="false" customHeight="false" outlineLevel="0" collapsed="false">
      <c r="V539" s="768" t="s">
        <v>532</v>
      </c>
      <c r="W539" s="768" t="s">
        <v>899</v>
      </c>
    </row>
    <row r="540" customFormat="false" ht="13.5" hidden="false" customHeight="false" outlineLevel="0" collapsed="false">
      <c r="V540" s="768" t="s">
        <v>532</v>
      </c>
      <c r="W540" s="768" t="s">
        <v>1044</v>
      </c>
    </row>
    <row r="541" customFormat="false" ht="13.5" hidden="false" customHeight="false" outlineLevel="0" collapsed="false">
      <c r="V541" s="768" t="s">
        <v>532</v>
      </c>
      <c r="W541" s="768" t="s">
        <v>836</v>
      </c>
    </row>
    <row r="542" customFormat="false" ht="13.5" hidden="false" customHeight="false" outlineLevel="0" collapsed="false">
      <c r="V542" s="768" t="s">
        <v>532</v>
      </c>
      <c r="W542" s="768" t="s">
        <v>838</v>
      </c>
    </row>
    <row r="543" customFormat="false" ht="13.5" hidden="false" customHeight="false" outlineLevel="0" collapsed="false">
      <c r="V543" s="768" t="s">
        <v>532</v>
      </c>
      <c r="W543" s="768" t="s">
        <v>840</v>
      </c>
    </row>
    <row r="544" customFormat="false" ht="13.5" hidden="false" customHeight="false" outlineLevel="0" collapsed="false">
      <c r="V544" s="768" t="s">
        <v>532</v>
      </c>
      <c r="W544" s="768" t="s">
        <v>901</v>
      </c>
    </row>
    <row r="545" customFormat="false" ht="13.5" hidden="false" customHeight="false" outlineLevel="0" collapsed="false">
      <c r="V545" s="768" t="s">
        <v>532</v>
      </c>
      <c r="W545" s="768" t="s">
        <v>1046</v>
      </c>
    </row>
    <row r="546" customFormat="false" ht="13.5" hidden="false" customHeight="false" outlineLevel="0" collapsed="false">
      <c r="V546" s="768" t="s">
        <v>532</v>
      </c>
      <c r="W546" s="768" t="s">
        <v>1048</v>
      </c>
    </row>
    <row r="547" customFormat="false" ht="13.5" hidden="false" customHeight="false" outlineLevel="0" collapsed="false">
      <c r="V547" s="768" t="s">
        <v>532</v>
      </c>
      <c r="W547" s="768" t="s">
        <v>1050</v>
      </c>
    </row>
    <row r="548" customFormat="false" ht="13.5" hidden="false" customHeight="false" outlineLevel="0" collapsed="false">
      <c r="V548" s="768" t="s">
        <v>532</v>
      </c>
      <c r="W548" s="768" t="s">
        <v>903</v>
      </c>
    </row>
    <row r="549" customFormat="false" ht="13.5" hidden="false" customHeight="false" outlineLevel="0" collapsed="false">
      <c r="V549" s="768" t="s">
        <v>532</v>
      </c>
      <c r="W549" s="768" t="s">
        <v>1052</v>
      </c>
    </row>
    <row r="550" customFormat="false" ht="13.5" hidden="false" customHeight="false" outlineLevel="0" collapsed="false">
      <c r="V550" s="768" t="s">
        <v>532</v>
      </c>
      <c r="W550" s="768" t="s">
        <v>1054</v>
      </c>
    </row>
    <row r="551" customFormat="false" ht="13.5" hidden="false" customHeight="false" outlineLevel="0" collapsed="false">
      <c r="V551" s="768" t="s">
        <v>532</v>
      </c>
      <c r="W551" s="768" t="s">
        <v>1056</v>
      </c>
    </row>
    <row r="552" customFormat="false" ht="13.5" hidden="false" customHeight="false" outlineLevel="0" collapsed="false">
      <c r="V552" s="768" t="s">
        <v>532</v>
      </c>
      <c r="W552" s="768" t="s">
        <v>1058</v>
      </c>
    </row>
    <row r="553" customFormat="false" ht="13.5" hidden="false" customHeight="false" outlineLevel="0" collapsed="false">
      <c r="V553" s="768" t="s">
        <v>532</v>
      </c>
      <c r="W553" s="768" t="s">
        <v>1060</v>
      </c>
    </row>
    <row r="554" customFormat="false" ht="13.5" hidden="false" customHeight="false" outlineLevel="0" collapsed="false">
      <c r="V554" s="768" t="s">
        <v>532</v>
      </c>
      <c r="W554" s="768" t="s">
        <v>1062</v>
      </c>
    </row>
    <row r="555" customFormat="false" ht="13.5" hidden="false" customHeight="false" outlineLevel="0" collapsed="false">
      <c r="V555" s="768" t="s">
        <v>532</v>
      </c>
      <c r="W555" s="768" t="s">
        <v>1343</v>
      </c>
    </row>
    <row r="556" customFormat="false" ht="13.5" hidden="false" customHeight="false" outlineLevel="0" collapsed="false">
      <c r="V556" s="768" t="s">
        <v>532</v>
      </c>
      <c r="W556" s="768" t="s">
        <v>1064</v>
      </c>
    </row>
    <row r="557" customFormat="false" ht="13.5" hidden="false" customHeight="false" outlineLevel="0" collapsed="false">
      <c r="V557" s="768" t="s">
        <v>532</v>
      </c>
      <c r="W557" s="768" t="s">
        <v>905</v>
      </c>
    </row>
    <row r="558" customFormat="false" ht="13.5" hidden="false" customHeight="false" outlineLevel="0" collapsed="false">
      <c r="V558" s="768" t="s">
        <v>532</v>
      </c>
      <c r="W558" s="768" t="s">
        <v>1066</v>
      </c>
    </row>
    <row r="559" customFormat="false" ht="13.5" hidden="false" customHeight="false" outlineLevel="0" collapsed="false">
      <c r="V559" s="768" t="s">
        <v>532</v>
      </c>
      <c r="W559" s="768" t="s">
        <v>1068</v>
      </c>
    </row>
    <row r="560" customFormat="false" ht="13.5" hidden="false" customHeight="false" outlineLevel="0" collapsed="false">
      <c r="V560" s="768" t="s">
        <v>532</v>
      </c>
      <c r="W560" s="768" t="s">
        <v>1070</v>
      </c>
    </row>
    <row r="561" customFormat="false" ht="13.5" hidden="false" customHeight="false" outlineLevel="0" collapsed="false">
      <c r="V561" s="768" t="s">
        <v>532</v>
      </c>
      <c r="W561" s="768" t="s">
        <v>1345</v>
      </c>
    </row>
    <row r="562" customFormat="false" ht="13.5" hidden="false" customHeight="false" outlineLevel="0" collapsed="false">
      <c r="V562" s="768" t="s">
        <v>532</v>
      </c>
      <c r="W562" s="768" t="s">
        <v>1347</v>
      </c>
    </row>
    <row r="563" customFormat="false" ht="13.5" hidden="false" customHeight="false" outlineLevel="0" collapsed="false">
      <c r="V563" s="768" t="s">
        <v>532</v>
      </c>
      <c r="W563" s="768" t="s">
        <v>1349</v>
      </c>
    </row>
    <row r="564" customFormat="false" ht="13.5" hidden="false" customHeight="false" outlineLevel="0" collapsed="false">
      <c r="V564" s="768" t="s">
        <v>532</v>
      </c>
      <c r="W564" s="768" t="s">
        <v>1628</v>
      </c>
    </row>
    <row r="565" customFormat="false" ht="13.5" hidden="false" customHeight="false" outlineLevel="0" collapsed="false">
      <c r="V565" s="768" t="s">
        <v>532</v>
      </c>
      <c r="W565" s="768" t="s">
        <v>1629</v>
      </c>
    </row>
    <row r="566" customFormat="false" ht="13.5" hidden="false" customHeight="false" outlineLevel="0" collapsed="false">
      <c r="V566" s="768" t="s">
        <v>532</v>
      </c>
      <c r="W566" s="768" t="s">
        <v>1351</v>
      </c>
    </row>
    <row r="567" customFormat="false" ht="13.5" hidden="false" customHeight="false" outlineLevel="0" collapsed="false">
      <c r="V567" s="768" t="s">
        <v>532</v>
      </c>
      <c r="W567" s="768" t="s">
        <v>1353</v>
      </c>
    </row>
    <row r="568" customFormat="false" ht="13.5" hidden="false" customHeight="false" outlineLevel="0" collapsed="false">
      <c r="V568" s="768" t="s">
        <v>532</v>
      </c>
      <c r="W568" s="768" t="s">
        <v>1355</v>
      </c>
    </row>
    <row r="569" customFormat="false" ht="13.5" hidden="false" customHeight="false" outlineLevel="0" collapsed="false">
      <c r="V569" s="768" t="s">
        <v>532</v>
      </c>
      <c r="W569" s="768" t="s">
        <v>1630</v>
      </c>
    </row>
    <row r="570" customFormat="false" ht="13.5" hidden="false" customHeight="false" outlineLevel="0" collapsed="false">
      <c r="V570" s="768" t="s">
        <v>532</v>
      </c>
      <c r="W570" s="768" t="s">
        <v>1631</v>
      </c>
    </row>
    <row r="571" customFormat="false" ht="13.5" hidden="false" customHeight="false" outlineLevel="0" collapsed="false">
      <c r="V571" s="768" t="s">
        <v>532</v>
      </c>
      <c r="W571" s="768" t="s">
        <v>1632</v>
      </c>
    </row>
    <row r="572" customFormat="false" ht="13.5" hidden="false" customHeight="false" outlineLevel="0" collapsed="false">
      <c r="V572" s="768" t="s">
        <v>532</v>
      </c>
      <c r="W572" s="768" t="s">
        <v>1633</v>
      </c>
    </row>
    <row r="573" customFormat="false" ht="13.5" hidden="false" customHeight="false" outlineLevel="0" collapsed="false">
      <c r="V573" s="768" t="s">
        <v>532</v>
      </c>
      <c r="W573" s="768" t="s">
        <v>1634</v>
      </c>
    </row>
    <row r="574" customFormat="false" ht="13.5" hidden="false" customHeight="false" outlineLevel="0" collapsed="false">
      <c r="V574" s="768" t="s">
        <v>532</v>
      </c>
      <c r="W574" s="768" t="s">
        <v>1635</v>
      </c>
    </row>
    <row r="575" customFormat="false" ht="13.5" hidden="false" customHeight="false" outlineLevel="0" collapsed="false">
      <c r="V575" s="768" t="s">
        <v>532</v>
      </c>
      <c r="W575" s="768" t="s">
        <v>1294</v>
      </c>
    </row>
    <row r="576" customFormat="false" ht="13.5" hidden="false" customHeight="false" outlineLevel="0" collapsed="false">
      <c r="V576" s="768" t="s">
        <v>532</v>
      </c>
      <c r="W576" s="768" t="s">
        <v>1636</v>
      </c>
    </row>
    <row r="577" customFormat="false" ht="13.5" hidden="false" customHeight="false" outlineLevel="0" collapsed="false">
      <c r="V577" s="768" t="s">
        <v>532</v>
      </c>
      <c r="W577" s="768" t="s">
        <v>1637</v>
      </c>
    </row>
    <row r="578" customFormat="false" ht="13.5" hidden="false" customHeight="false" outlineLevel="0" collapsed="false">
      <c r="V578" s="768" t="s">
        <v>532</v>
      </c>
      <c r="W578" s="768" t="s">
        <v>1357</v>
      </c>
    </row>
    <row r="579" customFormat="false" ht="13.5" hidden="false" customHeight="false" outlineLevel="0" collapsed="false">
      <c r="V579" s="768" t="s">
        <v>532</v>
      </c>
      <c r="W579" s="768" t="s">
        <v>1072</v>
      </c>
    </row>
    <row r="580" customFormat="false" ht="13.5" hidden="false" customHeight="false" outlineLevel="0" collapsed="false">
      <c r="V580" s="768" t="s">
        <v>532</v>
      </c>
      <c r="W580" s="768" t="s">
        <v>1074</v>
      </c>
    </row>
    <row r="581" customFormat="false" ht="13.5" hidden="false" customHeight="false" outlineLevel="0" collapsed="false">
      <c r="V581" s="768" t="s">
        <v>532</v>
      </c>
      <c r="W581" s="768" t="s">
        <v>1076</v>
      </c>
    </row>
    <row r="582" customFormat="false" ht="13.5" hidden="false" customHeight="false" outlineLevel="0" collapsed="false">
      <c r="V582" s="768" t="s">
        <v>539</v>
      </c>
      <c r="W582" s="768" t="s">
        <v>687</v>
      </c>
    </row>
    <row r="583" customFormat="false" ht="13.5" hidden="false" customHeight="false" outlineLevel="0" collapsed="false">
      <c r="V583" s="768" t="s">
        <v>539</v>
      </c>
      <c r="W583" s="768" t="s">
        <v>1638</v>
      </c>
    </row>
    <row r="584" customFormat="false" ht="13.5" hidden="false" customHeight="false" outlineLevel="0" collapsed="false">
      <c r="V584" s="768" t="s">
        <v>539</v>
      </c>
      <c r="W584" s="768" t="s">
        <v>907</v>
      </c>
    </row>
    <row r="585" customFormat="false" ht="13.5" hidden="false" customHeight="false" outlineLevel="0" collapsed="false">
      <c r="V585" s="768" t="s">
        <v>539</v>
      </c>
      <c r="W585" s="768" t="s">
        <v>842</v>
      </c>
    </row>
    <row r="586" customFormat="false" ht="13.5" hidden="false" customHeight="false" outlineLevel="0" collapsed="false">
      <c r="V586" s="768" t="s">
        <v>539</v>
      </c>
      <c r="W586" s="768" t="s">
        <v>1639</v>
      </c>
    </row>
    <row r="587" customFormat="false" ht="13.5" hidden="false" customHeight="false" outlineLevel="0" collapsed="false">
      <c r="V587" s="768" t="s">
        <v>539</v>
      </c>
      <c r="W587" s="768" t="s">
        <v>1077</v>
      </c>
    </row>
    <row r="588" customFormat="false" ht="13.5" hidden="false" customHeight="false" outlineLevel="0" collapsed="false">
      <c r="V588" s="768" t="s">
        <v>539</v>
      </c>
      <c r="W588" s="768" t="s">
        <v>909</v>
      </c>
    </row>
    <row r="589" customFormat="false" ht="13.5" hidden="false" customHeight="false" outlineLevel="0" collapsed="false">
      <c r="V589" s="768" t="s">
        <v>539</v>
      </c>
      <c r="W589" s="768" t="s">
        <v>1079</v>
      </c>
    </row>
    <row r="590" customFormat="false" ht="13.5" hidden="false" customHeight="false" outlineLevel="0" collapsed="false">
      <c r="V590" s="768" t="s">
        <v>539</v>
      </c>
      <c r="W590" s="768" t="s">
        <v>1081</v>
      </c>
    </row>
    <row r="591" customFormat="false" ht="13.5" hidden="false" customHeight="false" outlineLevel="0" collapsed="false">
      <c r="V591" s="768" t="s">
        <v>539</v>
      </c>
      <c r="W591" s="768" t="s">
        <v>844</v>
      </c>
    </row>
    <row r="592" customFormat="false" ht="13.5" hidden="false" customHeight="false" outlineLevel="0" collapsed="false">
      <c r="V592" s="768" t="s">
        <v>539</v>
      </c>
      <c r="W592" s="768" t="s">
        <v>911</v>
      </c>
    </row>
    <row r="593" customFormat="false" ht="13.5" hidden="false" customHeight="false" outlineLevel="0" collapsed="false">
      <c r="V593" s="768" t="s">
        <v>539</v>
      </c>
      <c r="W593" s="768" t="s">
        <v>1359</v>
      </c>
    </row>
    <row r="594" customFormat="false" ht="13.5" hidden="false" customHeight="false" outlineLevel="0" collapsed="false">
      <c r="V594" s="768" t="s">
        <v>539</v>
      </c>
      <c r="W594" s="768" t="s">
        <v>1640</v>
      </c>
    </row>
    <row r="595" customFormat="false" ht="13.5" hidden="false" customHeight="false" outlineLevel="0" collapsed="false">
      <c r="V595" s="768" t="s">
        <v>539</v>
      </c>
      <c r="W595" s="768" t="s">
        <v>846</v>
      </c>
    </row>
    <row r="596" customFormat="false" ht="13.5" hidden="false" customHeight="false" outlineLevel="0" collapsed="false">
      <c r="V596" s="768" t="s">
        <v>539</v>
      </c>
      <c r="W596" s="768" t="s">
        <v>1083</v>
      </c>
    </row>
    <row r="597" customFormat="false" ht="13.5" hidden="false" customHeight="false" outlineLevel="0" collapsed="false">
      <c r="V597" s="768" t="s">
        <v>539</v>
      </c>
      <c r="W597" s="768" t="s">
        <v>1641</v>
      </c>
    </row>
    <row r="598" customFormat="false" ht="13.5" hidden="false" customHeight="false" outlineLevel="0" collapsed="false">
      <c r="V598" s="768" t="s">
        <v>539</v>
      </c>
      <c r="W598" s="768" t="s">
        <v>913</v>
      </c>
    </row>
    <row r="599" customFormat="false" ht="13.5" hidden="false" customHeight="false" outlineLevel="0" collapsed="false">
      <c r="V599" s="768" t="s">
        <v>539</v>
      </c>
      <c r="W599" s="768" t="s">
        <v>1085</v>
      </c>
    </row>
    <row r="600" customFormat="false" ht="13.5" hidden="false" customHeight="false" outlineLevel="0" collapsed="false">
      <c r="V600" s="768" t="s">
        <v>539</v>
      </c>
      <c r="W600" s="768" t="s">
        <v>915</v>
      </c>
    </row>
    <row r="601" customFormat="false" ht="13.5" hidden="false" customHeight="false" outlineLevel="0" collapsed="false">
      <c r="V601" s="768" t="s">
        <v>539</v>
      </c>
      <c r="W601" s="768" t="s">
        <v>1087</v>
      </c>
    </row>
    <row r="602" customFormat="false" ht="13.5" hidden="false" customHeight="false" outlineLevel="0" collapsed="false">
      <c r="V602" s="768" t="s">
        <v>539</v>
      </c>
      <c r="W602" s="768" t="s">
        <v>1642</v>
      </c>
    </row>
    <row r="603" customFormat="false" ht="13.5" hidden="false" customHeight="false" outlineLevel="0" collapsed="false">
      <c r="V603" s="768" t="s">
        <v>539</v>
      </c>
      <c r="W603" s="768" t="s">
        <v>1089</v>
      </c>
    </row>
    <row r="604" customFormat="false" ht="13.5" hidden="false" customHeight="false" outlineLevel="0" collapsed="false">
      <c r="V604" s="768" t="s">
        <v>539</v>
      </c>
      <c r="W604" s="768" t="s">
        <v>1361</v>
      </c>
    </row>
    <row r="605" customFormat="false" ht="13.5" hidden="false" customHeight="false" outlineLevel="0" collapsed="false">
      <c r="V605" s="768" t="s">
        <v>539</v>
      </c>
      <c r="W605" s="768" t="s">
        <v>1363</v>
      </c>
    </row>
    <row r="606" customFormat="false" ht="13.5" hidden="false" customHeight="false" outlineLevel="0" collapsed="false">
      <c r="V606" s="768" t="s">
        <v>539</v>
      </c>
      <c r="W606" s="768" t="s">
        <v>694</v>
      </c>
    </row>
    <row r="607" customFormat="false" ht="13.5" hidden="false" customHeight="false" outlineLevel="0" collapsed="false">
      <c r="V607" s="768" t="s">
        <v>539</v>
      </c>
      <c r="W607" s="768" t="s">
        <v>917</v>
      </c>
    </row>
    <row r="608" customFormat="false" ht="13.5" hidden="false" customHeight="false" outlineLevel="0" collapsed="false">
      <c r="V608" s="768" t="s">
        <v>539</v>
      </c>
      <c r="W608" s="768" t="s">
        <v>919</v>
      </c>
    </row>
    <row r="609" customFormat="false" ht="13.5" hidden="false" customHeight="false" outlineLevel="0" collapsed="false">
      <c r="V609" s="768" t="s">
        <v>539</v>
      </c>
      <c r="W609" s="768" t="s">
        <v>1365</v>
      </c>
    </row>
    <row r="610" customFormat="false" ht="13.5" hidden="false" customHeight="false" outlineLevel="0" collapsed="false">
      <c r="V610" s="768" t="s">
        <v>539</v>
      </c>
      <c r="W610" s="768" t="s">
        <v>921</v>
      </c>
    </row>
    <row r="611" customFormat="false" ht="13.5" hidden="false" customHeight="false" outlineLevel="0" collapsed="false">
      <c r="V611" s="768" t="s">
        <v>539</v>
      </c>
      <c r="W611" s="768" t="s">
        <v>1091</v>
      </c>
    </row>
    <row r="612" customFormat="false" ht="13.5" hidden="false" customHeight="false" outlineLevel="0" collapsed="false">
      <c r="V612" s="768" t="s">
        <v>539</v>
      </c>
      <c r="W612" s="768" t="s">
        <v>1367</v>
      </c>
    </row>
    <row r="613" customFormat="false" ht="13.5" hidden="false" customHeight="false" outlineLevel="0" collapsed="false">
      <c r="V613" s="768" t="s">
        <v>539</v>
      </c>
      <c r="W613" s="768" t="s">
        <v>1643</v>
      </c>
    </row>
    <row r="614" customFormat="false" ht="13.5" hidden="false" customHeight="false" outlineLevel="0" collapsed="false">
      <c r="V614" s="768" t="s">
        <v>539</v>
      </c>
      <c r="W614" s="768" t="s">
        <v>1644</v>
      </c>
    </row>
    <row r="615" customFormat="false" ht="13.5" hidden="false" customHeight="false" outlineLevel="0" collapsed="false">
      <c r="V615" s="768" t="s">
        <v>539</v>
      </c>
      <c r="W615" s="768" t="s">
        <v>1645</v>
      </c>
    </row>
    <row r="616" customFormat="false" ht="13.5" hidden="false" customHeight="false" outlineLevel="0" collapsed="false">
      <c r="V616" s="768" t="s">
        <v>539</v>
      </c>
      <c r="W616" s="768" t="s">
        <v>1369</v>
      </c>
    </row>
    <row r="617" customFormat="false" ht="13.5" hidden="false" customHeight="false" outlineLevel="0" collapsed="false">
      <c r="V617" s="768" t="s">
        <v>539</v>
      </c>
      <c r="W617" s="768" t="s">
        <v>1646</v>
      </c>
    </row>
    <row r="618" customFormat="false" ht="13.5" hidden="false" customHeight="false" outlineLevel="0" collapsed="false">
      <c r="V618" s="768" t="s">
        <v>539</v>
      </c>
      <c r="W618" s="768" t="s">
        <v>1371</v>
      </c>
    </row>
    <row r="619" customFormat="false" ht="13.5" hidden="false" customHeight="false" outlineLevel="0" collapsed="false">
      <c r="V619" s="768" t="s">
        <v>539</v>
      </c>
      <c r="W619" s="768" t="s">
        <v>1093</v>
      </c>
    </row>
    <row r="620" customFormat="false" ht="13.5" hidden="false" customHeight="false" outlineLevel="0" collapsed="false">
      <c r="V620" s="768" t="s">
        <v>539</v>
      </c>
      <c r="W620" s="768" t="s">
        <v>923</v>
      </c>
    </row>
    <row r="621" customFormat="false" ht="13.5" hidden="false" customHeight="false" outlineLevel="0" collapsed="false">
      <c r="V621" s="768" t="s">
        <v>539</v>
      </c>
      <c r="W621" s="768" t="s">
        <v>1647</v>
      </c>
    </row>
    <row r="622" customFormat="false" ht="13.5" hidden="false" customHeight="false" outlineLevel="0" collapsed="false">
      <c r="V622" s="768" t="s">
        <v>539</v>
      </c>
      <c r="W622" s="768" t="s">
        <v>1648</v>
      </c>
    </row>
    <row r="623" customFormat="false" ht="13.5" hidden="false" customHeight="false" outlineLevel="0" collapsed="false">
      <c r="V623" s="768" t="s">
        <v>539</v>
      </c>
      <c r="W623" s="768" t="s">
        <v>1649</v>
      </c>
    </row>
    <row r="624" customFormat="false" ht="13.5" hidden="false" customHeight="false" outlineLevel="0" collapsed="false">
      <c r="V624" s="768" t="s">
        <v>539</v>
      </c>
      <c r="W624" s="768" t="s">
        <v>1650</v>
      </c>
    </row>
    <row r="625" customFormat="false" ht="13.5" hidden="false" customHeight="false" outlineLevel="0" collapsed="false">
      <c r="V625" s="768" t="s">
        <v>539</v>
      </c>
      <c r="W625" s="768" t="s">
        <v>1651</v>
      </c>
    </row>
    <row r="626" customFormat="false" ht="13.5" hidden="false" customHeight="false" outlineLevel="0" collapsed="false">
      <c r="V626" s="768" t="s">
        <v>539</v>
      </c>
      <c r="W626" s="768" t="s">
        <v>1652</v>
      </c>
    </row>
    <row r="627" customFormat="false" ht="13.5" hidden="false" customHeight="false" outlineLevel="0" collapsed="false">
      <c r="V627" s="768" t="s">
        <v>539</v>
      </c>
      <c r="W627" s="768" t="s">
        <v>1653</v>
      </c>
    </row>
    <row r="628" customFormat="false" ht="13.5" hidden="false" customHeight="false" outlineLevel="0" collapsed="false">
      <c r="V628" s="768" t="s">
        <v>539</v>
      </c>
      <c r="W628" s="768" t="s">
        <v>1654</v>
      </c>
    </row>
    <row r="629" customFormat="false" ht="13.5" hidden="false" customHeight="false" outlineLevel="0" collapsed="false">
      <c r="V629" s="768" t="s">
        <v>539</v>
      </c>
      <c r="W629" s="768" t="s">
        <v>1655</v>
      </c>
    </row>
    <row r="630" customFormat="false" ht="13.5" hidden="false" customHeight="false" outlineLevel="0" collapsed="false">
      <c r="V630" s="768" t="s">
        <v>539</v>
      </c>
      <c r="W630" s="768" t="s">
        <v>1656</v>
      </c>
    </row>
    <row r="631" customFormat="false" ht="13.5" hidden="false" customHeight="false" outlineLevel="0" collapsed="false">
      <c r="V631" s="768" t="s">
        <v>539</v>
      </c>
      <c r="W631" s="768" t="s">
        <v>1373</v>
      </c>
    </row>
    <row r="632" customFormat="false" ht="13.5" hidden="false" customHeight="false" outlineLevel="0" collapsed="false">
      <c r="V632" s="768" t="s">
        <v>539</v>
      </c>
      <c r="W632" s="768" t="s">
        <v>1375</v>
      </c>
    </row>
    <row r="633" customFormat="false" ht="13.5" hidden="false" customHeight="false" outlineLevel="0" collapsed="false">
      <c r="V633" s="768" t="s">
        <v>539</v>
      </c>
      <c r="W633" s="768" t="s">
        <v>1657</v>
      </c>
    </row>
    <row r="634" customFormat="false" ht="13.5" hidden="false" customHeight="false" outlineLevel="0" collapsed="false">
      <c r="V634" s="768" t="s">
        <v>539</v>
      </c>
      <c r="W634" s="768" t="s">
        <v>1658</v>
      </c>
    </row>
    <row r="635" customFormat="false" ht="13.5" hidden="false" customHeight="false" outlineLevel="0" collapsed="false">
      <c r="V635" s="768" t="s">
        <v>539</v>
      </c>
      <c r="W635" s="768" t="s">
        <v>1659</v>
      </c>
    </row>
    <row r="636" customFormat="false" ht="13.5" hidden="false" customHeight="false" outlineLevel="0" collapsed="false">
      <c r="V636" s="768" t="s">
        <v>445</v>
      </c>
      <c r="W636" s="768" t="s">
        <v>446</v>
      </c>
    </row>
    <row r="637" customFormat="false" ht="13.5" hidden="false" customHeight="false" outlineLevel="0" collapsed="false">
      <c r="V637" s="768" t="s">
        <v>445</v>
      </c>
      <c r="W637" s="768" t="s">
        <v>459</v>
      </c>
    </row>
    <row r="638" customFormat="false" ht="13.5" hidden="false" customHeight="false" outlineLevel="0" collapsed="false">
      <c r="V638" s="768" t="s">
        <v>445</v>
      </c>
      <c r="W638" s="768" t="s">
        <v>468</v>
      </c>
    </row>
    <row r="639" customFormat="false" ht="13.5" hidden="false" customHeight="false" outlineLevel="0" collapsed="false">
      <c r="V639" s="768" t="s">
        <v>445</v>
      </c>
      <c r="W639" s="768" t="s">
        <v>475</v>
      </c>
    </row>
    <row r="640" customFormat="false" ht="13.5" hidden="false" customHeight="false" outlineLevel="0" collapsed="false">
      <c r="V640" s="768" t="s">
        <v>445</v>
      </c>
      <c r="W640" s="768" t="s">
        <v>483</v>
      </c>
    </row>
    <row r="641" customFormat="false" ht="13.5" hidden="false" customHeight="false" outlineLevel="0" collapsed="false">
      <c r="V641" s="768" t="s">
        <v>445</v>
      </c>
      <c r="W641" s="768" t="s">
        <v>493</v>
      </c>
    </row>
    <row r="642" customFormat="false" ht="13.5" hidden="false" customHeight="false" outlineLevel="0" collapsed="false">
      <c r="V642" s="768" t="s">
        <v>445</v>
      </c>
      <c r="W642" s="768" t="s">
        <v>500</v>
      </c>
    </row>
    <row r="643" customFormat="false" ht="13.5" hidden="false" customHeight="false" outlineLevel="0" collapsed="false">
      <c r="V643" s="768" t="s">
        <v>445</v>
      </c>
      <c r="W643" s="768" t="s">
        <v>508</v>
      </c>
    </row>
    <row r="644" customFormat="false" ht="13.5" hidden="false" customHeight="false" outlineLevel="0" collapsed="false">
      <c r="V644" s="768" t="s">
        <v>445</v>
      </c>
      <c r="W644" s="768" t="s">
        <v>516</v>
      </c>
    </row>
    <row r="645" customFormat="false" ht="13.5" hidden="false" customHeight="false" outlineLevel="0" collapsed="false">
      <c r="V645" s="768" t="s">
        <v>445</v>
      </c>
      <c r="W645" s="768" t="s">
        <v>523</v>
      </c>
    </row>
    <row r="646" customFormat="false" ht="13.5" hidden="false" customHeight="false" outlineLevel="0" collapsed="false">
      <c r="V646" s="768" t="s">
        <v>445</v>
      </c>
      <c r="W646" s="768" t="s">
        <v>534</v>
      </c>
    </row>
    <row r="647" customFormat="false" ht="13.5" hidden="false" customHeight="false" outlineLevel="0" collapsed="false">
      <c r="V647" s="768" t="s">
        <v>445</v>
      </c>
      <c r="W647" s="768" t="s">
        <v>541</v>
      </c>
    </row>
    <row r="648" customFormat="false" ht="13.5" hidden="false" customHeight="false" outlineLevel="0" collapsed="false">
      <c r="V648" s="768" t="s">
        <v>445</v>
      </c>
      <c r="W648" s="768" t="s">
        <v>547</v>
      </c>
    </row>
    <row r="649" customFormat="false" ht="13.5" hidden="false" customHeight="false" outlineLevel="0" collapsed="false">
      <c r="V649" s="768" t="s">
        <v>445</v>
      </c>
      <c r="W649" s="768" t="s">
        <v>555</v>
      </c>
    </row>
    <row r="650" customFormat="false" ht="13.5" hidden="false" customHeight="false" outlineLevel="0" collapsed="false">
      <c r="V650" s="768" t="s">
        <v>445</v>
      </c>
      <c r="W650" s="768" t="s">
        <v>562</v>
      </c>
    </row>
    <row r="651" customFormat="false" ht="13.5" hidden="false" customHeight="false" outlineLevel="0" collapsed="false">
      <c r="V651" s="768" t="s">
        <v>445</v>
      </c>
      <c r="W651" s="768" t="s">
        <v>569</v>
      </c>
    </row>
    <row r="652" customFormat="false" ht="13.5" hidden="false" customHeight="false" outlineLevel="0" collapsed="false">
      <c r="V652" s="768" t="s">
        <v>445</v>
      </c>
      <c r="W652" s="768" t="s">
        <v>576</v>
      </c>
    </row>
    <row r="653" customFormat="false" ht="13.5" hidden="false" customHeight="false" outlineLevel="0" collapsed="false">
      <c r="V653" s="768" t="s">
        <v>445</v>
      </c>
      <c r="W653" s="768" t="s">
        <v>583</v>
      </c>
    </row>
    <row r="654" customFormat="false" ht="13.5" hidden="false" customHeight="false" outlineLevel="0" collapsed="false">
      <c r="V654" s="768" t="s">
        <v>445</v>
      </c>
      <c r="W654" s="768" t="s">
        <v>590</v>
      </c>
    </row>
    <row r="655" customFormat="false" ht="13.5" hidden="false" customHeight="false" outlineLevel="0" collapsed="false">
      <c r="V655" s="768" t="s">
        <v>445</v>
      </c>
      <c r="W655" s="768" t="s">
        <v>597</v>
      </c>
    </row>
    <row r="656" customFormat="false" ht="13.5" hidden="false" customHeight="false" outlineLevel="0" collapsed="false">
      <c r="V656" s="768" t="s">
        <v>445</v>
      </c>
      <c r="W656" s="768" t="s">
        <v>605</v>
      </c>
    </row>
    <row r="657" customFormat="false" ht="13.5" hidden="false" customHeight="false" outlineLevel="0" collapsed="false">
      <c r="V657" s="768" t="s">
        <v>445</v>
      </c>
      <c r="W657" s="768" t="s">
        <v>612</v>
      </c>
    </row>
    <row r="658" customFormat="false" ht="13.5" hidden="false" customHeight="false" outlineLevel="0" collapsed="false">
      <c r="V658" s="768" t="s">
        <v>445</v>
      </c>
      <c r="W658" s="768" t="s">
        <v>620</v>
      </c>
    </row>
    <row r="659" customFormat="false" ht="13.5" hidden="false" customHeight="false" outlineLevel="0" collapsed="false">
      <c r="V659" s="768" t="s">
        <v>445</v>
      </c>
      <c r="W659" s="768" t="s">
        <v>701</v>
      </c>
    </row>
    <row r="660" customFormat="false" ht="13.5" hidden="false" customHeight="false" outlineLevel="0" collapsed="false">
      <c r="V660" s="768" t="s">
        <v>445</v>
      </c>
      <c r="W660" s="768" t="s">
        <v>848</v>
      </c>
    </row>
    <row r="661" customFormat="false" ht="13.5" hidden="false" customHeight="false" outlineLevel="0" collapsed="false">
      <c r="V661" s="768" t="s">
        <v>445</v>
      </c>
      <c r="W661" s="768" t="s">
        <v>708</v>
      </c>
    </row>
    <row r="662" customFormat="false" ht="13.5" hidden="false" customHeight="false" outlineLevel="0" collapsed="false">
      <c r="V662" s="768" t="s">
        <v>445</v>
      </c>
      <c r="W662" s="768" t="s">
        <v>715</v>
      </c>
    </row>
    <row r="663" customFormat="false" ht="13.5" hidden="false" customHeight="false" outlineLevel="0" collapsed="false">
      <c r="V663" s="768" t="s">
        <v>445</v>
      </c>
      <c r="W663" s="768" t="s">
        <v>722</v>
      </c>
    </row>
    <row r="664" customFormat="false" ht="13.5" hidden="false" customHeight="false" outlineLevel="0" collapsed="false">
      <c r="V664" s="768" t="s">
        <v>445</v>
      </c>
      <c r="W664" s="768" t="s">
        <v>729</v>
      </c>
    </row>
    <row r="665" customFormat="false" ht="13.5" hidden="false" customHeight="false" outlineLevel="0" collapsed="false">
      <c r="V665" s="768" t="s">
        <v>445</v>
      </c>
      <c r="W665" s="768" t="s">
        <v>850</v>
      </c>
    </row>
    <row r="666" customFormat="false" ht="13.5" hidden="false" customHeight="false" outlineLevel="0" collapsed="false">
      <c r="V666" s="768" t="s">
        <v>445</v>
      </c>
      <c r="W666" s="768" t="s">
        <v>628</v>
      </c>
    </row>
    <row r="667" customFormat="false" ht="13.5" hidden="false" customHeight="false" outlineLevel="0" collapsed="false">
      <c r="V667" s="768" t="s">
        <v>445</v>
      </c>
      <c r="W667" s="768" t="s">
        <v>635</v>
      </c>
    </row>
    <row r="668" customFormat="false" ht="13.5" hidden="false" customHeight="false" outlineLevel="0" collapsed="false">
      <c r="V668" s="768" t="s">
        <v>445</v>
      </c>
      <c r="W668" s="768" t="s">
        <v>736</v>
      </c>
    </row>
    <row r="669" customFormat="false" ht="13.5" hidden="false" customHeight="false" outlineLevel="0" collapsed="false">
      <c r="V669" s="768" t="s">
        <v>445</v>
      </c>
      <c r="W669" s="768" t="s">
        <v>746</v>
      </c>
    </row>
    <row r="670" customFormat="false" ht="13.5" hidden="false" customHeight="false" outlineLevel="0" collapsed="false">
      <c r="V670" s="768" t="s">
        <v>445</v>
      </c>
      <c r="W670" s="768" t="s">
        <v>753</v>
      </c>
    </row>
    <row r="671" customFormat="false" ht="13.5" hidden="false" customHeight="false" outlineLevel="0" collapsed="false">
      <c r="V671" s="768" t="s">
        <v>445</v>
      </c>
      <c r="W671" s="768" t="s">
        <v>760</v>
      </c>
    </row>
    <row r="672" customFormat="false" ht="13.5" hidden="false" customHeight="false" outlineLevel="0" collapsed="false">
      <c r="V672" s="768" t="s">
        <v>445</v>
      </c>
      <c r="W672" s="768" t="s">
        <v>768</v>
      </c>
    </row>
    <row r="673" customFormat="false" ht="13.5" hidden="false" customHeight="false" outlineLevel="0" collapsed="false">
      <c r="V673" s="768" t="s">
        <v>445</v>
      </c>
      <c r="W673" s="768" t="s">
        <v>775</v>
      </c>
    </row>
    <row r="674" customFormat="false" ht="13.5" hidden="false" customHeight="false" outlineLevel="0" collapsed="false">
      <c r="V674" s="768" t="s">
        <v>445</v>
      </c>
      <c r="W674" s="768" t="s">
        <v>925</v>
      </c>
    </row>
    <row r="675" customFormat="false" ht="13.5" hidden="false" customHeight="false" outlineLevel="0" collapsed="false">
      <c r="V675" s="768" t="s">
        <v>445</v>
      </c>
      <c r="W675" s="768" t="s">
        <v>642</v>
      </c>
    </row>
    <row r="676" customFormat="false" ht="13.5" hidden="false" customHeight="false" outlineLevel="0" collapsed="false">
      <c r="V676" s="768" t="s">
        <v>445</v>
      </c>
      <c r="W676" s="768" t="s">
        <v>852</v>
      </c>
    </row>
    <row r="677" customFormat="false" ht="13.5" hidden="false" customHeight="false" outlineLevel="0" collapsed="false">
      <c r="V677" s="768" t="s">
        <v>445</v>
      </c>
      <c r="W677" s="768" t="s">
        <v>782</v>
      </c>
    </row>
    <row r="678" customFormat="false" ht="13.5" hidden="false" customHeight="false" outlineLevel="0" collapsed="false">
      <c r="V678" s="768" t="s">
        <v>445</v>
      </c>
      <c r="W678" s="768" t="s">
        <v>788</v>
      </c>
    </row>
    <row r="679" customFormat="false" ht="13.5" hidden="false" customHeight="false" outlineLevel="0" collapsed="false">
      <c r="V679" s="768" t="s">
        <v>445</v>
      </c>
      <c r="W679" s="768" t="s">
        <v>1095</v>
      </c>
    </row>
    <row r="680" customFormat="false" ht="13.5" hidden="false" customHeight="false" outlineLevel="0" collapsed="false">
      <c r="V680" s="768" t="s">
        <v>445</v>
      </c>
      <c r="W680" s="768" t="s">
        <v>649</v>
      </c>
    </row>
    <row r="681" customFormat="false" ht="13.5" hidden="false" customHeight="false" outlineLevel="0" collapsed="false">
      <c r="V681" s="768" t="s">
        <v>445</v>
      </c>
      <c r="W681" s="768" t="s">
        <v>794</v>
      </c>
    </row>
    <row r="682" customFormat="false" ht="13.5" hidden="false" customHeight="false" outlineLevel="0" collapsed="false">
      <c r="V682" s="768" t="s">
        <v>445</v>
      </c>
      <c r="W682" s="768" t="s">
        <v>1097</v>
      </c>
    </row>
    <row r="683" customFormat="false" ht="13.5" hidden="false" customHeight="false" outlineLevel="0" collapsed="false">
      <c r="V683" s="768" t="s">
        <v>445</v>
      </c>
      <c r="W683" s="768" t="s">
        <v>927</v>
      </c>
    </row>
    <row r="684" customFormat="false" ht="13.5" hidden="false" customHeight="false" outlineLevel="0" collapsed="false">
      <c r="V684" s="768" t="s">
        <v>445</v>
      </c>
      <c r="W684" s="768" t="s">
        <v>799</v>
      </c>
    </row>
    <row r="685" customFormat="false" ht="13.5" hidden="false" customHeight="false" outlineLevel="0" collapsed="false">
      <c r="V685" s="768" t="s">
        <v>445</v>
      </c>
      <c r="W685" s="768" t="s">
        <v>1099</v>
      </c>
    </row>
    <row r="686" customFormat="false" ht="13.5" hidden="false" customHeight="false" outlineLevel="0" collapsed="false">
      <c r="V686" s="768" t="s">
        <v>445</v>
      </c>
      <c r="W686" s="768" t="s">
        <v>929</v>
      </c>
    </row>
    <row r="687" customFormat="false" ht="13.5" hidden="false" customHeight="false" outlineLevel="0" collapsed="false">
      <c r="V687" s="768" t="s">
        <v>445</v>
      </c>
      <c r="W687" s="768" t="s">
        <v>1103</v>
      </c>
    </row>
    <row r="688" customFormat="false" ht="13.5" hidden="false" customHeight="false" outlineLevel="0" collapsed="false">
      <c r="V688" s="768" t="s">
        <v>445</v>
      </c>
      <c r="W688" s="768" t="s">
        <v>1101</v>
      </c>
    </row>
    <row r="689" customFormat="false" ht="13.5" hidden="false" customHeight="false" outlineLevel="0" collapsed="false">
      <c r="V689" s="768" t="s">
        <v>445</v>
      </c>
      <c r="W689" s="768" t="s">
        <v>1660</v>
      </c>
    </row>
    <row r="690" customFormat="false" ht="13.5" hidden="false" customHeight="false" outlineLevel="0" collapsed="false">
      <c r="V690" s="768" t="s">
        <v>445</v>
      </c>
      <c r="W690" s="768" t="s">
        <v>1661</v>
      </c>
    </row>
    <row r="691" customFormat="false" ht="13.5" hidden="false" customHeight="false" outlineLevel="0" collapsed="false">
      <c r="V691" s="768" t="s">
        <v>445</v>
      </c>
      <c r="W691" s="768" t="s">
        <v>1662</v>
      </c>
    </row>
    <row r="692" customFormat="false" ht="13.5" hidden="false" customHeight="false" outlineLevel="0" collapsed="false">
      <c r="V692" s="768" t="s">
        <v>445</v>
      </c>
      <c r="W692" s="768" t="s">
        <v>1663</v>
      </c>
    </row>
    <row r="693" customFormat="false" ht="13.5" hidden="false" customHeight="false" outlineLevel="0" collapsed="false">
      <c r="V693" s="768" t="s">
        <v>445</v>
      </c>
      <c r="W693" s="768" t="s">
        <v>1664</v>
      </c>
    </row>
    <row r="694" customFormat="false" ht="13.5" hidden="false" customHeight="false" outlineLevel="0" collapsed="false">
      <c r="V694" s="768" t="s">
        <v>445</v>
      </c>
      <c r="W694" s="768" t="s">
        <v>1665</v>
      </c>
    </row>
    <row r="695" customFormat="false" ht="13.5" hidden="false" customHeight="false" outlineLevel="0" collapsed="false">
      <c r="V695" s="768" t="s">
        <v>445</v>
      </c>
      <c r="W695" s="768" t="s">
        <v>1666</v>
      </c>
    </row>
    <row r="696" customFormat="false" ht="13.5" hidden="false" customHeight="false" outlineLevel="0" collapsed="false">
      <c r="V696" s="768" t="s">
        <v>445</v>
      </c>
      <c r="W696" s="768" t="s">
        <v>1667</v>
      </c>
    </row>
    <row r="697" customFormat="false" ht="13.5" hidden="false" customHeight="false" outlineLevel="0" collapsed="false">
      <c r="V697" s="768" t="s">
        <v>445</v>
      </c>
      <c r="W697" s="768" t="s">
        <v>1668</v>
      </c>
    </row>
    <row r="698" customFormat="false" ht="13.5" hidden="false" customHeight="false" outlineLevel="0" collapsed="false">
      <c r="V698" s="768" t="s">
        <v>553</v>
      </c>
      <c r="W698" s="768" t="s">
        <v>657</v>
      </c>
    </row>
    <row r="699" customFormat="false" ht="13.5" hidden="false" customHeight="false" outlineLevel="0" collapsed="false">
      <c r="V699" s="768" t="s">
        <v>553</v>
      </c>
      <c r="W699" s="768" t="s">
        <v>664</v>
      </c>
    </row>
    <row r="700" customFormat="false" ht="13.5" hidden="false" customHeight="false" outlineLevel="0" collapsed="false">
      <c r="V700" s="768" t="s">
        <v>553</v>
      </c>
      <c r="W700" s="768" t="s">
        <v>854</v>
      </c>
    </row>
    <row r="701" customFormat="false" ht="13.5" hidden="false" customHeight="false" outlineLevel="0" collapsed="false">
      <c r="V701" s="768" t="s">
        <v>553</v>
      </c>
      <c r="W701" s="768" t="s">
        <v>856</v>
      </c>
    </row>
    <row r="702" customFormat="false" ht="13.5" hidden="false" customHeight="false" outlineLevel="0" collapsed="false">
      <c r="V702" s="768" t="s">
        <v>553</v>
      </c>
      <c r="W702" s="768" t="s">
        <v>931</v>
      </c>
    </row>
    <row r="703" customFormat="false" ht="13.5" hidden="false" customHeight="false" outlineLevel="0" collapsed="false">
      <c r="V703" s="768" t="s">
        <v>553</v>
      </c>
      <c r="W703" s="768" t="s">
        <v>803</v>
      </c>
    </row>
    <row r="704" customFormat="false" ht="13.5" hidden="false" customHeight="false" outlineLevel="0" collapsed="false">
      <c r="V704" s="768" t="s">
        <v>553</v>
      </c>
      <c r="W704" s="768" t="s">
        <v>858</v>
      </c>
    </row>
    <row r="705" customFormat="false" ht="13.5" hidden="false" customHeight="false" outlineLevel="0" collapsed="false">
      <c r="V705" s="768" t="s">
        <v>553</v>
      </c>
      <c r="W705" s="768" t="s">
        <v>933</v>
      </c>
    </row>
    <row r="706" customFormat="false" ht="13.5" hidden="false" customHeight="false" outlineLevel="0" collapsed="false">
      <c r="V706" s="768" t="s">
        <v>553</v>
      </c>
      <c r="W706" s="768" t="s">
        <v>935</v>
      </c>
    </row>
    <row r="707" customFormat="false" ht="13.5" hidden="false" customHeight="false" outlineLevel="0" collapsed="false">
      <c r="V707" s="768" t="s">
        <v>553</v>
      </c>
      <c r="W707" s="768" t="s">
        <v>860</v>
      </c>
    </row>
    <row r="708" customFormat="false" ht="13.5" hidden="false" customHeight="false" outlineLevel="0" collapsed="false">
      <c r="V708" s="768" t="s">
        <v>553</v>
      </c>
      <c r="W708" s="768" t="s">
        <v>862</v>
      </c>
    </row>
    <row r="709" customFormat="false" ht="13.5" hidden="false" customHeight="false" outlineLevel="0" collapsed="false">
      <c r="V709" s="768" t="s">
        <v>553</v>
      </c>
      <c r="W709" s="768" t="s">
        <v>1105</v>
      </c>
    </row>
    <row r="710" customFormat="false" ht="13.5" hidden="false" customHeight="false" outlineLevel="0" collapsed="false">
      <c r="V710" s="768" t="s">
        <v>553</v>
      </c>
      <c r="W710" s="768" t="s">
        <v>807</v>
      </c>
    </row>
    <row r="711" customFormat="false" ht="13.5" hidden="false" customHeight="false" outlineLevel="0" collapsed="false">
      <c r="V711" s="768" t="s">
        <v>553</v>
      </c>
      <c r="W711" s="768" t="s">
        <v>937</v>
      </c>
    </row>
    <row r="712" customFormat="false" ht="13.5" hidden="false" customHeight="false" outlineLevel="0" collapsed="false">
      <c r="V712" s="768" t="s">
        <v>553</v>
      </c>
      <c r="W712" s="768" t="s">
        <v>939</v>
      </c>
    </row>
    <row r="713" customFormat="false" ht="13.5" hidden="false" customHeight="false" outlineLevel="0" collapsed="false">
      <c r="V713" s="768" t="s">
        <v>553</v>
      </c>
      <c r="W713" s="768" t="s">
        <v>864</v>
      </c>
    </row>
    <row r="714" customFormat="false" ht="13.5" hidden="false" customHeight="false" outlineLevel="0" collapsed="false">
      <c r="V714" s="768" t="s">
        <v>553</v>
      </c>
      <c r="W714" s="768" t="s">
        <v>941</v>
      </c>
    </row>
    <row r="715" customFormat="false" ht="13.5" hidden="false" customHeight="false" outlineLevel="0" collapsed="false">
      <c r="V715" s="768" t="s">
        <v>553</v>
      </c>
      <c r="W715" s="768" t="s">
        <v>1377</v>
      </c>
    </row>
    <row r="716" customFormat="false" ht="13.5" hidden="false" customHeight="false" outlineLevel="0" collapsed="false">
      <c r="V716" s="768" t="s">
        <v>553</v>
      </c>
      <c r="W716" s="768" t="s">
        <v>943</v>
      </c>
    </row>
    <row r="717" customFormat="false" ht="13.5" hidden="false" customHeight="false" outlineLevel="0" collapsed="false">
      <c r="V717" s="768" t="s">
        <v>553</v>
      </c>
      <c r="W717" s="768" t="s">
        <v>945</v>
      </c>
    </row>
    <row r="718" customFormat="false" ht="13.5" hidden="false" customHeight="false" outlineLevel="0" collapsed="false">
      <c r="V718" s="768" t="s">
        <v>553</v>
      </c>
      <c r="W718" s="768" t="s">
        <v>947</v>
      </c>
    </row>
    <row r="719" customFormat="false" ht="13.5" hidden="false" customHeight="false" outlineLevel="0" collapsed="false">
      <c r="V719" s="768" t="s">
        <v>553</v>
      </c>
      <c r="W719" s="768" t="s">
        <v>1107</v>
      </c>
    </row>
    <row r="720" customFormat="false" ht="13.5" hidden="false" customHeight="false" outlineLevel="0" collapsed="false">
      <c r="V720" s="768" t="s">
        <v>553</v>
      </c>
      <c r="W720" s="768" t="s">
        <v>1109</v>
      </c>
    </row>
    <row r="721" customFormat="false" ht="13.5" hidden="false" customHeight="false" outlineLevel="0" collapsed="false">
      <c r="V721" s="768" t="s">
        <v>553</v>
      </c>
      <c r="W721" s="768" t="s">
        <v>1111</v>
      </c>
    </row>
    <row r="722" customFormat="false" ht="13.5" hidden="false" customHeight="false" outlineLevel="0" collapsed="false">
      <c r="V722" s="768" t="s">
        <v>553</v>
      </c>
      <c r="W722" s="768" t="s">
        <v>1669</v>
      </c>
    </row>
    <row r="723" customFormat="false" ht="13.5" hidden="false" customHeight="false" outlineLevel="0" collapsed="false">
      <c r="V723" s="768" t="s">
        <v>553</v>
      </c>
      <c r="W723" s="768" t="s">
        <v>1670</v>
      </c>
    </row>
    <row r="724" customFormat="false" ht="13.5" hidden="false" customHeight="false" outlineLevel="0" collapsed="false">
      <c r="V724" s="768" t="s">
        <v>553</v>
      </c>
      <c r="W724" s="768" t="s">
        <v>1379</v>
      </c>
    </row>
    <row r="725" customFormat="false" ht="13.5" hidden="false" customHeight="false" outlineLevel="0" collapsed="false">
      <c r="V725" s="768" t="s">
        <v>553</v>
      </c>
      <c r="W725" s="768" t="s">
        <v>1671</v>
      </c>
    </row>
    <row r="726" customFormat="false" ht="13.5" hidden="false" customHeight="false" outlineLevel="0" collapsed="false">
      <c r="V726" s="768" t="s">
        <v>553</v>
      </c>
      <c r="W726" s="768" t="s">
        <v>1381</v>
      </c>
    </row>
    <row r="727" customFormat="false" ht="13.5" hidden="false" customHeight="false" outlineLevel="0" collapsed="false">
      <c r="V727" s="768" t="s">
        <v>553</v>
      </c>
      <c r="W727" s="768" t="s">
        <v>1672</v>
      </c>
    </row>
    <row r="728" customFormat="false" ht="13.5" hidden="false" customHeight="false" outlineLevel="0" collapsed="false">
      <c r="V728" s="768" t="s">
        <v>553</v>
      </c>
      <c r="W728" s="768" t="s">
        <v>1673</v>
      </c>
    </row>
    <row r="729" customFormat="false" ht="13.5" hidden="false" customHeight="false" outlineLevel="0" collapsed="false">
      <c r="V729" s="768" t="s">
        <v>553</v>
      </c>
      <c r="W729" s="768" t="s">
        <v>949</v>
      </c>
    </row>
    <row r="730" customFormat="false" ht="13.5" hidden="false" customHeight="false" outlineLevel="0" collapsed="false">
      <c r="V730" s="768" t="s">
        <v>553</v>
      </c>
      <c r="W730" s="768" t="s">
        <v>1113</v>
      </c>
    </row>
    <row r="731" customFormat="false" ht="13.5" hidden="false" customHeight="false" outlineLevel="0" collapsed="false">
      <c r="V731" s="768" t="s">
        <v>560</v>
      </c>
      <c r="W731" s="768" t="s">
        <v>1383</v>
      </c>
    </row>
    <row r="732" customFormat="false" ht="13.5" hidden="false" customHeight="false" outlineLevel="0" collapsed="false">
      <c r="V732" s="768" t="s">
        <v>560</v>
      </c>
      <c r="W732" s="768" t="s">
        <v>1674</v>
      </c>
    </row>
    <row r="733" customFormat="false" ht="13.5" hidden="false" customHeight="false" outlineLevel="0" collapsed="false">
      <c r="V733" s="768" t="s">
        <v>560</v>
      </c>
      <c r="W733" s="768" t="s">
        <v>1675</v>
      </c>
    </row>
    <row r="734" customFormat="false" ht="13.5" hidden="false" customHeight="false" outlineLevel="0" collapsed="false">
      <c r="V734" s="768" t="s">
        <v>560</v>
      </c>
      <c r="W734" s="768" t="s">
        <v>1676</v>
      </c>
    </row>
    <row r="735" customFormat="false" ht="13.5" hidden="false" customHeight="false" outlineLevel="0" collapsed="false">
      <c r="V735" s="768" t="s">
        <v>560</v>
      </c>
      <c r="W735" s="768" t="s">
        <v>1677</v>
      </c>
    </row>
    <row r="736" customFormat="false" ht="13.5" hidden="false" customHeight="false" outlineLevel="0" collapsed="false">
      <c r="V736" s="768" t="s">
        <v>560</v>
      </c>
      <c r="W736" s="768" t="s">
        <v>1678</v>
      </c>
    </row>
    <row r="737" customFormat="false" ht="13.5" hidden="false" customHeight="false" outlineLevel="0" collapsed="false">
      <c r="V737" s="768" t="s">
        <v>560</v>
      </c>
      <c r="W737" s="768" t="s">
        <v>1679</v>
      </c>
    </row>
    <row r="738" customFormat="false" ht="13.5" hidden="false" customHeight="false" outlineLevel="0" collapsed="false">
      <c r="V738" s="768" t="s">
        <v>560</v>
      </c>
      <c r="W738" s="768" t="s">
        <v>1680</v>
      </c>
    </row>
    <row r="739" customFormat="false" ht="13.5" hidden="false" customHeight="false" outlineLevel="0" collapsed="false">
      <c r="V739" s="768" t="s">
        <v>560</v>
      </c>
      <c r="W739" s="768" t="s">
        <v>1681</v>
      </c>
    </row>
    <row r="740" customFormat="false" ht="13.5" hidden="false" customHeight="false" outlineLevel="0" collapsed="false">
      <c r="V740" s="768" t="s">
        <v>560</v>
      </c>
      <c r="W740" s="768" t="s">
        <v>1682</v>
      </c>
    </row>
    <row r="741" customFormat="false" ht="13.5" hidden="false" customHeight="false" outlineLevel="0" collapsed="false">
      <c r="V741" s="768" t="s">
        <v>560</v>
      </c>
      <c r="W741" s="768" t="s">
        <v>1683</v>
      </c>
    </row>
    <row r="742" customFormat="false" ht="13.5" hidden="false" customHeight="false" outlineLevel="0" collapsed="false">
      <c r="V742" s="768" t="s">
        <v>560</v>
      </c>
      <c r="W742" s="768" t="s">
        <v>1684</v>
      </c>
    </row>
    <row r="743" customFormat="false" ht="13.5" hidden="false" customHeight="false" outlineLevel="0" collapsed="false">
      <c r="V743" s="768" t="s">
        <v>560</v>
      </c>
      <c r="W743" s="768" t="s">
        <v>1685</v>
      </c>
    </row>
    <row r="744" customFormat="false" ht="13.5" hidden="false" customHeight="false" outlineLevel="0" collapsed="false">
      <c r="V744" s="768" t="s">
        <v>560</v>
      </c>
      <c r="W744" s="768" t="s">
        <v>1686</v>
      </c>
    </row>
    <row r="745" customFormat="false" ht="13.5" hidden="false" customHeight="false" outlineLevel="0" collapsed="false">
      <c r="V745" s="768" t="s">
        <v>560</v>
      </c>
      <c r="W745" s="768" t="s">
        <v>1687</v>
      </c>
    </row>
    <row r="746" customFormat="false" ht="13.5" hidden="false" customHeight="false" outlineLevel="0" collapsed="false">
      <c r="V746" s="768" t="s">
        <v>560</v>
      </c>
      <c r="W746" s="768" t="s">
        <v>1688</v>
      </c>
    </row>
    <row r="747" customFormat="false" ht="13.5" hidden="false" customHeight="false" outlineLevel="0" collapsed="false">
      <c r="V747" s="768" t="s">
        <v>560</v>
      </c>
      <c r="W747" s="768" t="s">
        <v>1689</v>
      </c>
    </row>
    <row r="748" customFormat="false" ht="13.5" hidden="false" customHeight="false" outlineLevel="0" collapsed="false">
      <c r="V748" s="768" t="s">
        <v>560</v>
      </c>
      <c r="W748" s="768" t="s">
        <v>1690</v>
      </c>
    </row>
    <row r="749" customFormat="false" ht="13.5" hidden="false" customHeight="false" outlineLevel="0" collapsed="false">
      <c r="V749" s="768" t="s">
        <v>560</v>
      </c>
      <c r="W749" s="768" t="s">
        <v>1691</v>
      </c>
    </row>
    <row r="750" customFormat="false" ht="13.5" hidden="false" customHeight="false" outlineLevel="0" collapsed="false">
      <c r="V750" s="768" t="s">
        <v>560</v>
      </c>
      <c r="W750" s="768" t="s">
        <v>1692</v>
      </c>
    </row>
    <row r="751" customFormat="false" ht="13.5" hidden="false" customHeight="false" outlineLevel="0" collapsed="false">
      <c r="V751" s="768" t="s">
        <v>560</v>
      </c>
      <c r="W751" s="768" t="s">
        <v>1693</v>
      </c>
    </row>
    <row r="752" customFormat="false" ht="13.5" hidden="false" customHeight="false" outlineLevel="0" collapsed="false">
      <c r="V752" s="768" t="s">
        <v>560</v>
      </c>
      <c r="W752" s="768" t="s">
        <v>1694</v>
      </c>
    </row>
    <row r="753" customFormat="false" ht="13.5" hidden="false" customHeight="false" outlineLevel="0" collapsed="false">
      <c r="V753" s="768" t="s">
        <v>560</v>
      </c>
      <c r="W753" s="768" t="s">
        <v>1695</v>
      </c>
    </row>
    <row r="754" customFormat="false" ht="13.5" hidden="false" customHeight="false" outlineLevel="0" collapsed="false">
      <c r="V754" s="768" t="s">
        <v>560</v>
      </c>
      <c r="W754" s="768" t="s">
        <v>1696</v>
      </c>
    </row>
    <row r="755" customFormat="false" ht="13.5" hidden="false" customHeight="false" outlineLevel="0" collapsed="false">
      <c r="V755" s="768" t="s">
        <v>560</v>
      </c>
      <c r="W755" s="768" t="s">
        <v>1697</v>
      </c>
    </row>
    <row r="756" customFormat="false" ht="13.5" hidden="false" customHeight="false" outlineLevel="0" collapsed="false">
      <c r="V756" s="768" t="s">
        <v>560</v>
      </c>
      <c r="W756" s="768" t="s">
        <v>1698</v>
      </c>
    </row>
    <row r="757" customFormat="false" ht="13.5" hidden="false" customHeight="false" outlineLevel="0" collapsed="false">
      <c r="V757" s="768" t="s">
        <v>560</v>
      </c>
      <c r="W757" s="768" t="s">
        <v>1699</v>
      </c>
    </row>
    <row r="758" customFormat="false" ht="13.5" hidden="false" customHeight="false" outlineLevel="0" collapsed="false">
      <c r="V758" s="768" t="s">
        <v>560</v>
      </c>
      <c r="W758" s="768" t="s">
        <v>1700</v>
      </c>
    </row>
    <row r="759" customFormat="false" ht="13.5" hidden="false" customHeight="false" outlineLevel="0" collapsed="false">
      <c r="V759" s="768" t="s">
        <v>560</v>
      </c>
      <c r="W759" s="768" t="s">
        <v>1701</v>
      </c>
    </row>
    <row r="760" customFormat="false" ht="13.5" hidden="false" customHeight="false" outlineLevel="0" collapsed="false">
      <c r="V760" s="768" t="s">
        <v>560</v>
      </c>
      <c r="W760" s="768" t="s">
        <v>1702</v>
      </c>
    </row>
    <row r="761" customFormat="false" ht="13.5" hidden="false" customHeight="false" outlineLevel="0" collapsed="false">
      <c r="V761" s="768" t="s">
        <v>567</v>
      </c>
      <c r="W761" s="768" t="s">
        <v>1385</v>
      </c>
    </row>
    <row r="762" customFormat="false" ht="13.5" hidden="false" customHeight="false" outlineLevel="0" collapsed="false">
      <c r="V762" s="768" t="s">
        <v>567</v>
      </c>
      <c r="W762" s="768" t="s">
        <v>1703</v>
      </c>
    </row>
    <row r="763" customFormat="false" ht="13.5" hidden="false" customHeight="false" outlineLevel="0" collapsed="false">
      <c r="V763" s="768" t="s">
        <v>567</v>
      </c>
      <c r="W763" s="768" t="s">
        <v>1704</v>
      </c>
    </row>
    <row r="764" customFormat="false" ht="13.5" hidden="false" customHeight="false" outlineLevel="0" collapsed="false">
      <c r="V764" s="768" t="s">
        <v>567</v>
      </c>
      <c r="W764" s="768" t="s">
        <v>1705</v>
      </c>
    </row>
    <row r="765" customFormat="false" ht="13.5" hidden="false" customHeight="false" outlineLevel="0" collapsed="false">
      <c r="V765" s="768" t="s">
        <v>567</v>
      </c>
      <c r="W765" s="768" t="s">
        <v>1706</v>
      </c>
    </row>
    <row r="766" customFormat="false" ht="13.5" hidden="false" customHeight="false" outlineLevel="0" collapsed="false">
      <c r="V766" s="768" t="s">
        <v>567</v>
      </c>
      <c r="W766" s="768" t="s">
        <v>1707</v>
      </c>
    </row>
    <row r="767" customFormat="false" ht="13.5" hidden="false" customHeight="false" outlineLevel="0" collapsed="false">
      <c r="V767" s="768" t="s">
        <v>567</v>
      </c>
      <c r="W767" s="768" t="s">
        <v>1708</v>
      </c>
    </row>
    <row r="768" customFormat="false" ht="13.5" hidden="false" customHeight="false" outlineLevel="0" collapsed="false">
      <c r="V768" s="768" t="s">
        <v>567</v>
      </c>
      <c r="W768" s="768" t="s">
        <v>1709</v>
      </c>
    </row>
    <row r="769" customFormat="false" ht="13.5" hidden="false" customHeight="false" outlineLevel="0" collapsed="false">
      <c r="V769" s="768" t="s">
        <v>567</v>
      </c>
      <c r="W769" s="768" t="s">
        <v>1710</v>
      </c>
    </row>
    <row r="770" customFormat="false" ht="13.5" hidden="false" customHeight="false" outlineLevel="0" collapsed="false">
      <c r="V770" s="768" t="s">
        <v>567</v>
      </c>
      <c r="W770" s="768" t="s">
        <v>1711</v>
      </c>
    </row>
    <row r="771" customFormat="false" ht="13.5" hidden="false" customHeight="false" outlineLevel="0" collapsed="false">
      <c r="V771" s="768" t="s">
        <v>567</v>
      </c>
      <c r="W771" s="768" t="s">
        <v>1712</v>
      </c>
    </row>
    <row r="772" customFormat="false" ht="13.5" hidden="false" customHeight="false" outlineLevel="0" collapsed="false">
      <c r="V772" s="768" t="s">
        <v>567</v>
      </c>
      <c r="W772" s="768" t="s">
        <v>1713</v>
      </c>
    </row>
    <row r="773" customFormat="false" ht="13.5" hidden="false" customHeight="false" outlineLevel="0" collapsed="false">
      <c r="V773" s="768" t="s">
        <v>567</v>
      </c>
      <c r="W773" s="768" t="s">
        <v>1714</v>
      </c>
    </row>
    <row r="774" customFormat="false" ht="13.5" hidden="false" customHeight="false" outlineLevel="0" collapsed="false">
      <c r="V774" s="768" t="s">
        <v>567</v>
      </c>
      <c r="W774" s="768" t="s">
        <v>1715</v>
      </c>
    </row>
    <row r="775" customFormat="false" ht="13.5" hidden="false" customHeight="false" outlineLevel="0" collapsed="false">
      <c r="V775" s="768" t="s">
        <v>567</v>
      </c>
      <c r="W775" s="768" t="s">
        <v>1384</v>
      </c>
    </row>
    <row r="776" customFormat="false" ht="13.5" hidden="false" customHeight="false" outlineLevel="0" collapsed="false">
      <c r="V776" s="768" t="s">
        <v>574</v>
      </c>
      <c r="W776" s="768" t="s">
        <v>1387</v>
      </c>
    </row>
    <row r="777" customFormat="false" ht="13.5" hidden="false" customHeight="false" outlineLevel="0" collapsed="false">
      <c r="V777" s="768" t="s">
        <v>574</v>
      </c>
      <c r="W777" s="768" t="s">
        <v>1716</v>
      </c>
    </row>
    <row r="778" customFormat="false" ht="13.5" hidden="false" customHeight="false" outlineLevel="0" collapsed="false">
      <c r="V778" s="768" t="s">
        <v>574</v>
      </c>
      <c r="W778" s="768" t="s">
        <v>1717</v>
      </c>
    </row>
    <row r="779" customFormat="false" ht="13.5" hidden="false" customHeight="false" outlineLevel="0" collapsed="false">
      <c r="V779" s="768" t="s">
        <v>574</v>
      </c>
      <c r="W779" s="768" t="s">
        <v>1718</v>
      </c>
    </row>
    <row r="780" customFormat="false" ht="13.5" hidden="false" customHeight="false" outlineLevel="0" collapsed="false">
      <c r="V780" s="768" t="s">
        <v>574</v>
      </c>
      <c r="W780" s="768" t="s">
        <v>1719</v>
      </c>
    </row>
    <row r="781" customFormat="false" ht="13.5" hidden="false" customHeight="false" outlineLevel="0" collapsed="false">
      <c r="V781" s="768" t="s">
        <v>574</v>
      </c>
      <c r="W781" s="768" t="s">
        <v>1720</v>
      </c>
    </row>
    <row r="782" customFormat="false" ht="13.5" hidden="false" customHeight="false" outlineLevel="0" collapsed="false">
      <c r="V782" s="768" t="s">
        <v>574</v>
      </c>
      <c r="W782" s="768" t="s">
        <v>1721</v>
      </c>
    </row>
    <row r="783" customFormat="false" ht="13.5" hidden="false" customHeight="false" outlineLevel="0" collapsed="false">
      <c r="V783" s="768" t="s">
        <v>574</v>
      </c>
      <c r="W783" s="768" t="s">
        <v>1722</v>
      </c>
    </row>
    <row r="784" customFormat="false" ht="13.5" hidden="false" customHeight="false" outlineLevel="0" collapsed="false">
      <c r="V784" s="768" t="s">
        <v>574</v>
      </c>
      <c r="W784" s="768" t="s">
        <v>1723</v>
      </c>
    </row>
    <row r="785" customFormat="false" ht="13.5" hidden="false" customHeight="false" outlineLevel="0" collapsed="false">
      <c r="V785" s="768" t="s">
        <v>574</v>
      </c>
      <c r="W785" s="768" t="s">
        <v>1724</v>
      </c>
    </row>
    <row r="786" customFormat="false" ht="13.5" hidden="false" customHeight="false" outlineLevel="0" collapsed="false">
      <c r="V786" s="768" t="s">
        <v>574</v>
      </c>
      <c r="W786" s="768" t="s">
        <v>1725</v>
      </c>
    </row>
    <row r="787" customFormat="false" ht="13.5" hidden="false" customHeight="false" outlineLevel="0" collapsed="false">
      <c r="V787" s="768" t="s">
        <v>574</v>
      </c>
      <c r="W787" s="768" t="s">
        <v>1726</v>
      </c>
    </row>
    <row r="788" customFormat="false" ht="13.5" hidden="false" customHeight="false" outlineLevel="0" collapsed="false">
      <c r="V788" s="768" t="s">
        <v>574</v>
      </c>
      <c r="W788" s="768" t="s">
        <v>1727</v>
      </c>
    </row>
    <row r="789" customFormat="false" ht="13.5" hidden="false" customHeight="false" outlineLevel="0" collapsed="false">
      <c r="V789" s="768" t="s">
        <v>574</v>
      </c>
      <c r="W789" s="768" t="s">
        <v>1389</v>
      </c>
    </row>
    <row r="790" customFormat="false" ht="13.5" hidden="false" customHeight="false" outlineLevel="0" collapsed="false">
      <c r="V790" s="768" t="s">
        <v>574</v>
      </c>
      <c r="W790" s="768" t="s">
        <v>1728</v>
      </c>
    </row>
    <row r="791" customFormat="false" ht="13.5" hidden="false" customHeight="false" outlineLevel="0" collapsed="false">
      <c r="V791" s="768" t="s">
        <v>574</v>
      </c>
      <c r="W791" s="768" t="s">
        <v>1729</v>
      </c>
    </row>
    <row r="792" customFormat="false" ht="13.5" hidden="false" customHeight="false" outlineLevel="0" collapsed="false">
      <c r="V792" s="768" t="s">
        <v>574</v>
      </c>
      <c r="W792" s="768" t="s">
        <v>1730</v>
      </c>
    </row>
    <row r="793" customFormat="false" ht="13.5" hidden="false" customHeight="false" outlineLevel="0" collapsed="false">
      <c r="V793" s="768" t="s">
        <v>574</v>
      </c>
      <c r="W793" s="768" t="s">
        <v>1731</v>
      </c>
    </row>
    <row r="794" customFormat="false" ht="13.5" hidden="false" customHeight="false" outlineLevel="0" collapsed="false">
      <c r="V794" s="768" t="s">
        <v>574</v>
      </c>
      <c r="W794" s="768" t="s">
        <v>1732</v>
      </c>
    </row>
    <row r="795" customFormat="false" ht="13.5" hidden="false" customHeight="false" outlineLevel="0" collapsed="false">
      <c r="V795" s="768" t="s">
        <v>581</v>
      </c>
      <c r="W795" s="768" t="s">
        <v>1391</v>
      </c>
    </row>
    <row r="796" customFormat="false" ht="13.5" hidden="false" customHeight="false" outlineLevel="0" collapsed="false">
      <c r="V796" s="768" t="s">
        <v>581</v>
      </c>
      <c r="W796" s="768" t="s">
        <v>1733</v>
      </c>
    </row>
    <row r="797" customFormat="false" ht="13.5" hidden="false" customHeight="false" outlineLevel="0" collapsed="false">
      <c r="V797" s="768" t="s">
        <v>581</v>
      </c>
      <c r="W797" s="768" t="s">
        <v>1734</v>
      </c>
    </row>
    <row r="798" customFormat="false" ht="13.5" hidden="false" customHeight="false" outlineLevel="0" collapsed="false">
      <c r="V798" s="768" t="s">
        <v>581</v>
      </c>
      <c r="W798" s="768" t="s">
        <v>1735</v>
      </c>
    </row>
    <row r="799" customFormat="false" ht="13.5" hidden="false" customHeight="false" outlineLevel="0" collapsed="false">
      <c r="V799" s="768" t="s">
        <v>581</v>
      </c>
      <c r="W799" s="768" t="s">
        <v>1736</v>
      </c>
    </row>
    <row r="800" customFormat="false" ht="13.5" hidden="false" customHeight="false" outlineLevel="0" collapsed="false">
      <c r="V800" s="768" t="s">
        <v>581</v>
      </c>
      <c r="W800" s="768" t="s">
        <v>1737</v>
      </c>
    </row>
    <row r="801" customFormat="false" ht="13.5" hidden="false" customHeight="false" outlineLevel="0" collapsed="false">
      <c r="V801" s="768" t="s">
        <v>581</v>
      </c>
      <c r="W801" s="768" t="s">
        <v>1738</v>
      </c>
    </row>
    <row r="802" customFormat="false" ht="13.5" hidden="false" customHeight="false" outlineLevel="0" collapsed="false">
      <c r="V802" s="768" t="s">
        <v>581</v>
      </c>
      <c r="W802" s="768" t="s">
        <v>1739</v>
      </c>
    </row>
    <row r="803" customFormat="false" ht="13.5" hidden="false" customHeight="false" outlineLevel="0" collapsed="false">
      <c r="V803" s="768" t="s">
        <v>581</v>
      </c>
      <c r="W803" s="768" t="s">
        <v>1740</v>
      </c>
    </row>
    <row r="804" customFormat="false" ht="13.5" hidden="false" customHeight="false" outlineLevel="0" collapsed="false">
      <c r="V804" s="768" t="s">
        <v>581</v>
      </c>
      <c r="W804" s="768" t="s">
        <v>1741</v>
      </c>
    </row>
    <row r="805" customFormat="false" ht="13.5" hidden="false" customHeight="false" outlineLevel="0" collapsed="false">
      <c r="V805" s="768" t="s">
        <v>581</v>
      </c>
      <c r="W805" s="768" t="s">
        <v>1041</v>
      </c>
    </row>
    <row r="806" customFormat="false" ht="13.5" hidden="false" customHeight="false" outlineLevel="0" collapsed="false">
      <c r="V806" s="768" t="s">
        <v>581</v>
      </c>
      <c r="W806" s="768" t="s">
        <v>1742</v>
      </c>
    </row>
    <row r="807" customFormat="false" ht="13.5" hidden="false" customHeight="false" outlineLevel="0" collapsed="false">
      <c r="V807" s="768" t="s">
        <v>581</v>
      </c>
      <c r="W807" s="768" t="s">
        <v>1743</v>
      </c>
    </row>
    <row r="808" customFormat="false" ht="13.5" hidden="false" customHeight="false" outlineLevel="0" collapsed="false">
      <c r="V808" s="768" t="s">
        <v>581</v>
      </c>
      <c r="W808" s="768" t="s">
        <v>1744</v>
      </c>
    </row>
    <row r="809" customFormat="false" ht="13.5" hidden="false" customHeight="false" outlineLevel="0" collapsed="false">
      <c r="V809" s="768" t="s">
        <v>581</v>
      </c>
      <c r="W809" s="768" t="s">
        <v>1745</v>
      </c>
    </row>
    <row r="810" customFormat="false" ht="13.5" hidden="false" customHeight="false" outlineLevel="0" collapsed="false">
      <c r="V810" s="768" t="s">
        <v>581</v>
      </c>
      <c r="W810" s="768" t="s">
        <v>1746</v>
      </c>
    </row>
    <row r="811" customFormat="false" ht="13.5" hidden="false" customHeight="false" outlineLevel="0" collapsed="false">
      <c r="V811" s="768" t="s">
        <v>581</v>
      </c>
      <c r="W811" s="768" t="s">
        <v>1747</v>
      </c>
    </row>
    <row r="812" customFormat="false" ht="13.5" hidden="false" customHeight="false" outlineLevel="0" collapsed="false">
      <c r="V812" s="768" t="s">
        <v>588</v>
      </c>
      <c r="W812" s="768" t="s">
        <v>1393</v>
      </c>
    </row>
    <row r="813" customFormat="false" ht="13.5" hidden="false" customHeight="false" outlineLevel="0" collapsed="false">
      <c r="V813" s="768" t="s">
        <v>588</v>
      </c>
      <c r="W813" s="768" t="s">
        <v>1748</v>
      </c>
    </row>
    <row r="814" customFormat="false" ht="13.5" hidden="false" customHeight="false" outlineLevel="0" collapsed="false">
      <c r="V814" s="768" t="s">
        <v>588</v>
      </c>
      <c r="W814" s="768" t="s">
        <v>1749</v>
      </c>
    </row>
    <row r="815" customFormat="false" ht="13.5" hidden="false" customHeight="false" outlineLevel="0" collapsed="false">
      <c r="V815" s="768" t="s">
        <v>588</v>
      </c>
      <c r="W815" s="768" t="s">
        <v>1750</v>
      </c>
    </row>
    <row r="816" customFormat="false" ht="13.5" hidden="false" customHeight="false" outlineLevel="0" collapsed="false">
      <c r="V816" s="768" t="s">
        <v>588</v>
      </c>
      <c r="W816" s="768" t="s">
        <v>1751</v>
      </c>
    </row>
    <row r="817" customFormat="false" ht="13.5" hidden="false" customHeight="false" outlineLevel="0" collapsed="false">
      <c r="V817" s="768" t="s">
        <v>588</v>
      </c>
      <c r="W817" s="768" t="s">
        <v>1752</v>
      </c>
    </row>
    <row r="818" customFormat="false" ht="13.5" hidden="false" customHeight="false" outlineLevel="0" collapsed="false">
      <c r="V818" s="768" t="s">
        <v>588</v>
      </c>
      <c r="W818" s="768" t="s">
        <v>1395</v>
      </c>
    </row>
    <row r="819" customFormat="false" ht="13.5" hidden="false" customHeight="false" outlineLevel="0" collapsed="false">
      <c r="V819" s="768" t="s">
        <v>588</v>
      </c>
      <c r="W819" s="768" t="s">
        <v>1753</v>
      </c>
    </row>
    <row r="820" customFormat="false" ht="13.5" hidden="false" customHeight="false" outlineLevel="0" collapsed="false">
      <c r="V820" s="768" t="s">
        <v>588</v>
      </c>
      <c r="W820" s="768" t="s">
        <v>1754</v>
      </c>
    </row>
    <row r="821" customFormat="false" ht="13.5" hidden="false" customHeight="false" outlineLevel="0" collapsed="false">
      <c r="V821" s="768" t="s">
        <v>588</v>
      </c>
      <c r="W821" s="768" t="s">
        <v>1755</v>
      </c>
    </row>
    <row r="822" customFormat="false" ht="13.5" hidden="false" customHeight="false" outlineLevel="0" collapsed="false">
      <c r="V822" s="768" t="s">
        <v>588</v>
      </c>
      <c r="W822" s="768" t="s">
        <v>1756</v>
      </c>
    </row>
    <row r="823" customFormat="false" ht="13.5" hidden="false" customHeight="false" outlineLevel="0" collapsed="false">
      <c r="V823" s="768" t="s">
        <v>588</v>
      </c>
      <c r="W823" s="768" t="s">
        <v>1757</v>
      </c>
    </row>
    <row r="824" customFormat="false" ht="13.5" hidden="false" customHeight="false" outlineLevel="0" collapsed="false">
      <c r="V824" s="768" t="s">
        <v>588</v>
      </c>
      <c r="W824" s="768" t="s">
        <v>1758</v>
      </c>
    </row>
    <row r="825" customFormat="false" ht="13.5" hidden="false" customHeight="false" outlineLevel="0" collapsed="false">
      <c r="V825" s="768" t="s">
        <v>588</v>
      </c>
      <c r="W825" s="768" t="s">
        <v>1759</v>
      </c>
    </row>
    <row r="826" customFormat="false" ht="13.5" hidden="false" customHeight="false" outlineLevel="0" collapsed="false">
      <c r="V826" s="768" t="s">
        <v>588</v>
      </c>
      <c r="W826" s="768" t="s">
        <v>1760</v>
      </c>
    </row>
    <row r="827" customFormat="false" ht="13.5" hidden="false" customHeight="false" outlineLevel="0" collapsed="false">
      <c r="V827" s="768" t="s">
        <v>588</v>
      </c>
      <c r="W827" s="768" t="s">
        <v>1761</v>
      </c>
    </row>
    <row r="828" customFormat="false" ht="13.5" hidden="false" customHeight="false" outlineLevel="0" collapsed="false">
      <c r="V828" s="768" t="s">
        <v>588</v>
      </c>
      <c r="W828" s="768" t="s">
        <v>1160</v>
      </c>
    </row>
    <row r="829" customFormat="false" ht="13.5" hidden="false" customHeight="false" outlineLevel="0" collapsed="false">
      <c r="V829" s="768" t="s">
        <v>588</v>
      </c>
      <c r="W829" s="768" t="s">
        <v>1762</v>
      </c>
    </row>
    <row r="830" customFormat="false" ht="13.5" hidden="false" customHeight="false" outlineLevel="0" collapsed="false">
      <c r="V830" s="768" t="s">
        <v>588</v>
      </c>
      <c r="W830" s="768" t="s">
        <v>1763</v>
      </c>
    </row>
    <row r="831" customFormat="false" ht="13.5" hidden="false" customHeight="false" outlineLevel="0" collapsed="false">
      <c r="V831" s="768" t="s">
        <v>588</v>
      </c>
      <c r="W831" s="768" t="s">
        <v>1764</v>
      </c>
    </row>
    <row r="832" customFormat="false" ht="13.5" hidden="false" customHeight="false" outlineLevel="0" collapsed="false">
      <c r="V832" s="768" t="s">
        <v>588</v>
      </c>
      <c r="W832" s="768" t="s">
        <v>1765</v>
      </c>
    </row>
    <row r="833" customFormat="false" ht="13.5" hidden="false" customHeight="false" outlineLevel="0" collapsed="false">
      <c r="V833" s="768" t="s">
        <v>588</v>
      </c>
      <c r="W833" s="768" t="s">
        <v>1766</v>
      </c>
    </row>
    <row r="834" customFormat="false" ht="13.5" hidden="false" customHeight="false" outlineLevel="0" collapsed="false">
      <c r="V834" s="768" t="s">
        <v>588</v>
      </c>
      <c r="W834" s="768" t="s">
        <v>1767</v>
      </c>
    </row>
    <row r="835" customFormat="false" ht="13.5" hidden="false" customHeight="false" outlineLevel="0" collapsed="false">
      <c r="V835" s="768" t="s">
        <v>588</v>
      </c>
      <c r="W835" s="768" t="s">
        <v>1768</v>
      </c>
    </row>
    <row r="836" customFormat="false" ht="13.5" hidden="false" customHeight="false" outlineLevel="0" collapsed="false">
      <c r="V836" s="768" t="s">
        <v>588</v>
      </c>
      <c r="W836" s="768" t="s">
        <v>1769</v>
      </c>
    </row>
    <row r="837" customFormat="false" ht="13.5" hidden="false" customHeight="false" outlineLevel="0" collapsed="false">
      <c r="V837" s="768" t="s">
        <v>588</v>
      </c>
      <c r="W837" s="768" t="s">
        <v>1770</v>
      </c>
    </row>
    <row r="838" customFormat="false" ht="13.5" hidden="false" customHeight="false" outlineLevel="0" collapsed="false">
      <c r="V838" s="768" t="s">
        <v>588</v>
      </c>
      <c r="W838" s="768" t="s">
        <v>1771</v>
      </c>
    </row>
    <row r="839" customFormat="false" ht="13.5" hidden="false" customHeight="false" outlineLevel="0" collapsed="false">
      <c r="V839" s="768" t="s">
        <v>595</v>
      </c>
      <c r="W839" s="768" t="s">
        <v>1398</v>
      </c>
    </row>
    <row r="840" customFormat="false" ht="13.5" hidden="false" customHeight="false" outlineLevel="0" collapsed="false">
      <c r="V840" s="768" t="s">
        <v>595</v>
      </c>
      <c r="W840" s="768" t="s">
        <v>1400</v>
      </c>
    </row>
    <row r="841" customFormat="false" ht="13.5" hidden="false" customHeight="false" outlineLevel="0" collapsed="false">
      <c r="V841" s="768" t="s">
        <v>595</v>
      </c>
      <c r="W841" s="768" t="s">
        <v>1772</v>
      </c>
    </row>
    <row r="842" customFormat="false" ht="13.5" hidden="false" customHeight="false" outlineLevel="0" collapsed="false">
      <c r="V842" s="768" t="s">
        <v>595</v>
      </c>
      <c r="W842" s="768" t="s">
        <v>1773</v>
      </c>
    </row>
    <row r="843" customFormat="false" ht="13.5" hidden="false" customHeight="false" outlineLevel="0" collapsed="false">
      <c r="V843" s="768" t="s">
        <v>595</v>
      </c>
      <c r="W843" s="768" t="s">
        <v>1774</v>
      </c>
    </row>
    <row r="844" customFormat="false" ht="13.5" hidden="false" customHeight="false" outlineLevel="0" collapsed="false">
      <c r="V844" s="768" t="s">
        <v>595</v>
      </c>
      <c r="W844" s="768" t="s">
        <v>1775</v>
      </c>
    </row>
    <row r="845" customFormat="false" ht="13.5" hidden="false" customHeight="false" outlineLevel="0" collapsed="false">
      <c r="V845" s="768" t="s">
        <v>595</v>
      </c>
      <c r="W845" s="768" t="s">
        <v>1776</v>
      </c>
    </row>
    <row r="846" customFormat="false" ht="13.5" hidden="false" customHeight="false" outlineLevel="0" collapsed="false">
      <c r="V846" s="768" t="s">
        <v>595</v>
      </c>
      <c r="W846" s="768" t="s">
        <v>1777</v>
      </c>
    </row>
    <row r="847" customFormat="false" ht="13.5" hidden="false" customHeight="false" outlineLevel="0" collapsed="false">
      <c r="V847" s="768" t="s">
        <v>595</v>
      </c>
      <c r="W847" s="768" t="s">
        <v>1778</v>
      </c>
    </row>
    <row r="848" customFormat="false" ht="13.5" hidden="false" customHeight="false" outlineLevel="0" collapsed="false">
      <c r="V848" s="768" t="s">
        <v>595</v>
      </c>
      <c r="W848" s="768" t="s">
        <v>1779</v>
      </c>
    </row>
    <row r="849" customFormat="false" ht="13.5" hidden="false" customHeight="false" outlineLevel="0" collapsed="false">
      <c r="V849" s="768" t="s">
        <v>595</v>
      </c>
      <c r="W849" s="768" t="s">
        <v>1780</v>
      </c>
    </row>
    <row r="850" customFormat="false" ht="13.5" hidden="false" customHeight="false" outlineLevel="0" collapsed="false">
      <c r="V850" s="768" t="s">
        <v>595</v>
      </c>
      <c r="W850" s="768" t="s">
        <v>1781</v>
      </c>
    </row>
    <row r="851" customFormat="false" ht="13.5" hidden="false" customHeight="false" outlineLevel="0" collapsed="false">
      <c r="V851" s="768" t="s">
        <v>595</v>
      </c>
      <c r="W851" s="768" t="s">
        <v>1782</v>
      </c>
    </row>
    <row r="852" customFormat="false" ht="13.5" hidden="false" customHeight="false" outlineLevel="0" collapsed="false">
      <c r="V852" s="768" t="s">
        <v>595</v>
      </c>
      <c r="W852" s="768" t="s">
        <v>1783</v>
      </c>
    </row>
    <row r="853" customFormat="false" ht="13.5" hidden="false" customHeight="false" outlineLevel="0" collapsed="false">
      <c r="V853" s="768" t="s">
        <v>595</v>
      </c>
      <c r="W853" s="768" t="s">
        <v>1402</v>
      </c>
    </row>
    <row r="854" customFormat="false" ht="13.5" hidden="false" customHeight="false" outlineLevel="0" collapsed="false">
      <c r="V854" s="768" t="s">
        <v>595</v>
      </c>
      <c r="W854" s="768" t="s">
        <v>8</v>
      </c>
    </row>
    <row r="855" customFormat="false" ht="13.5" hidden="false" customHeight="false" outlineLevel="0" collapsed="false">
      <c r="V855" s="768" t="s">
        <v>595</v>
      </c>
      <c r="W855" s="768" t="s">
        <v>1784</v>
      </c>
    </row>
    <row r="856" customFormat="false" ht="13.5" hidden="false" customHeight="false" outlineLevel="0" collapsed="false">
      <c r="V856" s="768" t="s">
        <v>595</v>
      </c>
      <c r="W856" s="768" t="s">
        <v>1785</v>
      </c>
    </row>
    <row r="857" customFormat="false" ht="13.5" hidden="false" customHeight="false" outlineLevel="0" collapsed="false">
      <c r="V857" s="768" t="s">
        <v>595</v>
      </c>
      <c r="W857" s="768" t="s">
        <v>1786</v>
      </c>
    </row>
    <row r="858" customFormat="false" ht="13.5" hidden="false" customHeight="false" outlineLevel="0" collapsed="false">
      <c r="V858" s="768" t="s">
        <v>595</v>
      </c>
      <c r="W858" s="768" t="s">
        <v>1787</v>
      </c>
    </row>
    <row r="859" customFormat="false" ht="13.5" hidden="false" customHeight="false" outlineLevel="0" collapsed="false">
      <c r="V859" s="768" t="s">
        <v>595</v>
      </c>
      <c r="W859" s="768" t="s">
        <v>1788</v>
      </c>
    </row>
    <row r="860" customFormat="false" ht="13.5" hidden="false" customHeight="false" outlineLevel="0" collapsed="false">
      <c r="V860" s="768" t="s">
        <v>595</v>
      </c>
      <c r="W860" s="768" t="s">
        <v>1610</v>
      </c>
    </row>
    <row r="861" customFormat="false" ht="13.5" hidden="false" customHeight="false" outlineLevel="0" collapsed="false">
      <c r="V861" s="768" t="s">
        <v>595</v>
      </c>
      <c r="W861" s="768" t="s">
        <v>1789</v>
      </c>
    </row>
    <row r="862" customFormat="false" ht="13.5" hidden="false" customHeight="false" outlineLevel="0" collapsed="false">
      <c r="V862" s="768" t="s">
        <v>595</v>
      </c>
      <c r="W862" s="768" t="s">
        <v>1790</v>
      </c>
    </row>
    <row r="863" customFormat="false" ht="13.5" hidden="false" customHeight="false" outlineLevel="0" collapsed="false">
      <c r="V863" s="768" t="s">
        <v>595</v>
      </c>
      <c r="W863" s="768" t="s">
        <v>1791</v>
      </c>
    </row>
    <row r="864" customFormat="false" ht="13.5" hidden="false" customHeight="false" outlineLevel="0" collapsed="false">
      <c r="V864" s="768" t="s">
        <v>595</v>
      </c>
      <c r="W864" s="768" t="s">
        <v>1792</v>
      </c>
    </row>
    <row r="865" customFormat="false" ht="13.5" hidden="false" customHeight="false" outlineLevel="0" collapsed="false">
      <c r="V865" s="768" t="s">
        <v>595</v>
      </c>
      <c r="W865" s="768" t="s">
        <v>1793</v>
      </c>
    </row>
    <row r="866" customFormat="false" ht="13.5" hidden="false" customHeight="false" outlineLevel="0" collapsed="false">
      <c r="V866" s="768" t="s">
        <v>595</v>
      </c>
      <c r="W866" s="768" t="s">
        <v>1794</v>
      </c>
    </row>
    <row r="867" customFormat="false" ht="13.5" hidden="false" customHeight="false" outlineLevel="0" collapsed="false">
      <c r="V867" s="768" t="s">
        <v>595</v>
      </c>
      <c r="W867" s="768" t="s">
        <v>1795</v>
      </c>
    </row>
    <row r="868" customFormat="false" ht="13.5" hidden="false" customHeight="false" outlineLevel="0" collapsed="false">
      <c r="V868" s="768" t="s">
        <v>595</v>
      </c>
      <c r="W868" s="768" t="s">
        <v>1796</v>
      </c>
    </row>
    <row r="869" customFormat="false" ht="13.5" hidden="false" customHeight="false" outlineLevel="0" collapsed="false">
      <c r="V869" s="768" t="s">
        <v>595</v>
      </c>
      <c r="W869" s="768" t="s">
        <v>1797</v>
      </c>
    </row>
    <row r="870" customFormat="false" ht="13.5" hidden="false" customHeight="false" outlineLevel="0" collapsed="false">
      <c r="V870" s="768" t="s">
        <v>595</v>
      </c>
      <c r="W870" s="768" t="s">
        <v>1798</v>
      </c>
    </row>
    <row r="871" customFormat="false" ht="13.5" hidden="false" customHeight="false" outlineLevel="0" collapsed="false">
      <c r="V871" s="768" t="s">
        <v>595</v>
      </c>
      <c r="W871" s="768" t="s">
        <v>1799</v>
      </c>
    </row>
    <row r="872" customFormat="false" ht="13.5" hidden="false" customHeight="false" outlineLevel="0" collapsed="false">
      <c r="V872" s="768" t="s">
        <v>595</v>
      </c>
      <c r="W872" s="768" t="s">
        <v>1800</v>
      </c>
    </row>
    <row r="873" customFormat="false" ht="13.5" hidden="false" customHeight="false" outlineLevel="0" collapsed="false">
      <c r="V873" s="768" t="s">
        <v>595</v>
      </c>
      <c r="W873" s="768" t="s">
        <v>1801</v>
      </c>
    </row>
    <row r="874" customFormat="false" ht="13.5" hidden="false" customHeight="false" outlineLevel="0" collapsed="false">
      <c r="V874" s="768" t="s">
        <v>595</v>
      </c>
      <c r="W874" s="768" t="s">
        <v>1802</v>
      </c>
    </row>
    <row r="875" customFormat="false" ht="13.5" hidden="false" customHeight="false" outlineLevel="0" collapsed="false">
      <c r="V875" s="768" t="s">
        <v>595</v>
      </c>
      <c r="W875" s="768" t="s">
        <v>1803</v>
      </c>
    </row>
    <row r="876" customFormat="false" ht="13.5" hidden="false" customHeight="false" outlineLevel="0" collapsed="false">
      <c r="V876" s="768" t="s">
        <v>595</v>
      </c>
      <c r="W876" s="768" t="s">
        <v>1804</v>
      </c>
    </row>
    <row r="877" customFormat="false" ht="13.5" hidden="false" customHeight="false" outlineLevel="0" collapsed="false">
      <c r="V877" s="768" t="s">
        <v>595</v>
      </c>
      <c r="W877" s="768" t="s">
        <v>1805</v>
      </c>
    </row>
    <row r="878" customFormat="false" ht="13.5" hidden="false" customHeight="false" outlineLevel="0" collapsed="false">
      <c r="V878" s="768" t="s">
        <v>595</v>
      </c>
      <c r="W878" s="768" t="s">
        <v>1806</v>
      </c>
    </row>
    <row r="879" customFormat="false" ht="13.5" hidden="false" customHeight="false" outlineLevel="0" collapsed="false">
      <c r="V879" s="768" t="s">
        <v>595</v>
      </c>
      <c r="W879" s="768" t="s">
        <v>1807</v>
      </c>
    </row>
    <row r="880" customFormat="false" ht="13.5" hidden="false" customHeight="false" outlineLevel="0" collapsed="false">
      <c r="V880" s="768" t="s">
        <v>595</v>
      </c>
      <c r="W880" s="768" t="s">
        <v>1808</v>
      </c>
    </row>
    <row r="881" customFormat="false" ht="13.5" hidden="false" customHeight="false" outlineLevel="0" collapsed="false">
      <c r="V881" s="768" t="s">
        <v>595</v>
      </c>
      <c r="W881" s="768" t="s">
        <v>1809</v>
      </c>
    </row>
    <row r="882" customFormat="false" ht="13.5" hidden="false" customHeight="false" outlineLevel="0" collapsed="false">
      <c r="V882" s="768" t="s">
        <v>595</v>
      </c>
      <c r="W882" s="768" t="s">
        <v>1810</v>
      </c>
    </row>
    <row r="883" customFormat="false" ht="13.5" hidden="false" customHeight="false" outlineLevel="0" collapsed="false">
      <c r="V883" s="768" t="s">
        <v>595</v>
      </c>
      <c r="W883" s="768" t="s">
        <v>1811</v>
      </c>
    </row>
    <row r="884" customFormat="false" ht="13.5" hidden="false" customHeight="false" outlineLevel="0" collapsed="false">
      <c r="V884" s="768" t="s">
        <v>595</v>
      </c>
      <c r="W884" s="768" t="s">
        <v>1812</v>
      </c>
    </row>
    <row r="885" customFormat="false" ht="13.5" hidden="false" customHeight="false" outlineLevel="0" collapsed="false">
      <c r="V885" s="768" t="s">
        <v>595</v>
      </c>
      <c r="W885" s="768" t="s">
        <v>1813</v>
      </c>
    </row>
    <row r="886" customFormat="false" ht="13.5" hidden="false" customHeight="false" outlineLevel="0" collapsed="false">
      <c r="V886" s="768" t="s">
        <v>595</v>
      </c>
      <c r="W886" s="768" t="s">
        <v>1814</v>
      </c>
    </row>
    <row r="887" customFormat="false" ht="13.5" hidden="false" customHeight="false" outlineLevel="0" collapsed="false">
      <c r="V887" s="768" t="s">
        <v>595</v>
      </c>
      <c r="W887" s="768" t="s">
        <v>1815</v>
      </c>
    </row>
    <row r="888" customFormat="false" ht="13.5" hidden="false" customHeight="false" outlineLevel="0" collapsed="false">
      <c r="V888" s="768" t="s">
        <v>595</v>
      </c>
      <c r="W888" s="768" t="s">
        <v>1816</v>
      </c>
    </row>
    <row r="889" customFormat="false" ht="13.5" hidden="false" customHeight="false" outlineLevel="0" collapsed="false">
      <c r="V889" s="768" t="s">
        <v>595</v>
      </c>
      <c r="W889" s="768" t="s">
        <v>1817</v>
      </c>
    </row>
    <row r="890" customFormat="false" ht="13.5" hidden="false" customHeight="false" outlineLevel="0" collapsed="false">
      <c r="V890" s="768" t="s">
        <v>595</v>
      </c>
      <c r="W890" s="768" t="s">
        <v>1818</v>
      </c>
    </row>
    <row r="891" customFormat="false" ht="13.5" hidden="false" customHeight="false" outlineLevel="0" collapsed="false">
      <c r="V891" s="768" t="s">
        <v>595</v>
      </c>
      <c r="W891" s="768" t="s">
        <v>1819</v>
      </c>
    </row>
    <row r="892" customFormat="false" ht="13.5" hidden="false" customHeight="false" outlineLevel="0" collapsed="false">
      <c r="V892" s="768" t="s">
        <v>595</v>
      </c>
      <c r="W892" s="768" t="s">
        <v>1820</v>
      </c>
    </row>
    <row r="893" customFormat="false" ht="13.5" hidden="false" customHeight="false" outlineLevel="0" collapsed="false">
      <c r="V893" s="768" t="s">
        <v>595</v>
      </c>
      <c r="W893" s="768" t="s">
        <v>1821</v>
      </c>
    </row>
    <row r="894" customFormat="false" ht="13.5" hidden="false" customHeight="false" outlineLevel="0" collapsed="false">
      <c r="V894" s="768" t="s">
        <v>595</v>
      </c>
      <c r="W894" s="768" t="s">
        <v>1822</v>
      </c>
    </row>
    <row r="895" customFormat="false" ht="13.5" hidden="false" customHeight="false" outlineLevel="0" collapsed="false">
      <c r="V895" s="768" t="s">
        <v>595</v>
      </c>
      <c r="W895" s="768" t="s">
        <v>1823</v>
      </c>
    </row>
    <row r="896" customFormat="false" ht="13.5" hidden="false" customHeight="false" outlineLevel="0" collapsed="false">
      <c r="V896" s="768" t="s">
        <v>595</v>
      </c>
      <c r="W896" s="768" t="s">
        <v>1824</v>
      </c>
    </row>
    <row r="897" customFormat="false" ht="13.5" hidden="false" customHeight="false" outlineLevel="0" collapsed="false">
      <c r="V897" s="768" t="s">
        <v>595</v>
      </c>
      <c r="W897" s="768" t="s">
        <v>1825</v>
      </c>
    </row>
    <row r="898" customFormat="false" ht="13.5" hidden="false" customHeight="false" outlineLevel="0" collapsed="false">
      <c r="V898" s="768" t="s">
        <v>595</v>
      </c>
      <c r="W898" s="768" t="s">
        <v>1826</v>
      </c>
    </row>
    <row r="899" customFormat="false" ht="13.5" hidden="false" customHeight="false" outlineLevel="0" collapsed="false">
      <c r="V899" s="768" t="s">
        <v>595</v>
      </c>
      <c r="W899" s="768" t="s">
        <v>1827</v>
      </c>
    </row>
    <row r="900" customFormat="false" ht="13.5" hidden="false" customHeight="false" outlineLevel="0" collapsed="false">
      <c r="V900" s="768" t="s">
        <v>595</v>
      </c>
      <c r="W900" s="768" t="s">
        <v>1828</v>
      </c>
    </row>
    <row r="901" customFormat="false" ht="13.5" hidden="false" customHeight="false" outlineLevel="0" collapsed="false">
      <c r="V901" s="768" t="s">
        <v>595</v>
      </c>
      <c r="W901" s="768" t="s">
        <v>1829</v>
      </c>
    </row>
    <row r="902" customFormat="false" ht="13.5" hidden="false" customHeight="false" outlineLevel="0" collapsed="false">
      <c r="V902" s="768" t="s">
        <v>595</v>
      </c>
      <c r="W902" s="768" t="s">
        <v>1041</v>
      </c>
    </row>
    <row r="903" customFormat="false" ht="13.5" hidden="false" customHeight="false" outlineLevel="0" collapsed="false">
      <c r="V903" s="768" t="s">
        <v>595</v>
      </c>
      <c r="W903" s="768" t="s">
        <v>1830</v>
      </c>
    </row>
    <row r="904" customFormat="false" ht="13.5" hidden="false" customHeight="false" outlineLevel="0" collapsed="false">
      <c r="V904" s="768" t="s">
        <v>595</v>
      </c>
      <c r="W904" s="768" t="s">
        <v>1831</v>
      </c>
    </row>
    <row r="905" customFormat="false" ht="13.5" hidden="false" customHeight="false" outlineLevel="0" collapsed="false">
      <c r="V905" s="768" t="s">
        <v>595</v>
      </c>
      <c r="W905" s="768" t="s">
        <v>1832</v>
      </c>
    </row>
    <row r="906" customFormat="false" ht="13.5" hidden="false" customHeight="false" outlineLevel="0" collapsed="false">
      <c r="V906" s="768" t="s">
        <v>595</v>
      </c>
      <c r="W906" s="768" t="s">
        <v>1833</v>
      </c>
    </row>
    <row r="907" customFormat="false" ht="13.5" hidden="false" customHeight="false" outlineLevel="0" collapsed="false">
      <c r="V907" s="768" t="s">
        <v>595</v>
      </c>
      <c r="W907" s="768" t="s">
        <v>1834</v>
      </c>
    </row>
    <row r="908" customFormat="false" ht="13.5" hidden="false" customHeight="false" outlineLevel="0" collapsed="false">
      <c r="V908" s="768" t="s">
        <v>595</v>
      </c>
      <c r="W908" s="768" t="s">
        <v>1616</v>
      </c>
    </row>
    <row r="909" customFormat="false" ht="13.5" hidden="false" customHeight="false" outlineLevel="0" collapsed="false">
      <c r="V909" s="768" t="s">
        <v>595</v>
      </c>
      <c r="W909" s="768" t="s">
        <v>1835</v>
      </c>
    </row>
    <row r="910" customFormat="false" ht="13.5" hidden="false" customHeight="false" outlineLevel="0" collapsed="false">
      <c r="V910" s="768" t="s">
        <v>595</v>
      </c>
      <c r="W910" s="768" t="s">
        <v>1836</v>
      </c>
    </row>
    <row r="911" customFormat="false" ht="13.5" hidden="false" customHeight="false" outlineLevel="0" collapsed="false">
      <c r="V911" s="768" t="s">
        <v>595</v>
      </c>
      <c r="W911" s="768" t="s">
        <v>1837</v>
      </c>
    </row>
    <row r="912" customFormat="false" ht="13.5" hidden="false" customHeight="false" outlineLevel="0" collapsed="false">
      <c r="V912" s="768" t="s">
        <v>595</v>
      </c>
      <c r="W912" s="768" t="s">
        <v>1838</v>
      </c>
    </row>
    <row r="913" customFormat="false" ht="13.5" hidden="false" customHeight="false" outlineLevel="0" collapsed="false">
      <c r="V913" s="768" t="s">
        <v>595</v>
      </c>
      <c r="W913" s="768" t="s">
        <v>1839</v>
      </c>
    </row>
    <row r="914" customFormat="false" ht="13.5" hidden="false" customHeight="false" outlineLevel="0" collapsed="false">
      <c r="V914" s="768" t="s">
        <v>595</v>
      </c>
      <c r="W914" s="768" t="s">
        <v>1840</v>
      </c>
    </row>
    <row r="915" customFormat="false" ht="13.5" hidden="false" customHeight="false" outlineLevel="0" collapsed="false">
      <c r="V915" s="768" t="s">
        <v>595</v>
      </c>
      <c r="W915" s="768" t="s">
        <v>1841</v>
      </c>
    </row>
    <row r="916" customFormat="false" ht="13.5" hidden="false" customHeight="false" outlineLevel="0" collapsed="false">
      <c r="V916" s="768" t="s">
        <v>603</v>
      </c>
      <c r="W916" s="768" t="s">
        <v>1115</v>
      </c>
    </row>
    <row r="917" customFormat="false" ht="13.5" hidden="false" customHeight="false" outlineLevel="0" collapsed="false">
      <c r="V917" s="768" t="s">
        <v>603</v>
      </c>
      <c r="W917" s="768" t="s">
        <v>1404</v>
      </c>
    </row>
    <row r="918" customFormat="false" ht="13.5" hidden="false" customHeight="false" outlineLevel="0" collapsed="false">
      <c r="V918" s="768" t="s">
        <v>603</v>
      </c>
      <c r="W918" s="768" t="s">
        <v>1842</v>
      </c>
    </row>
    <row r="919" customFormat="false" ht="13.5" hidden="false" customHeight="false" outlineLevel="0" collapsed="false">
      <c r="V919" s="768" t="s">
        <v>603</v>
      </c>
      <c r="W919" s="768" t="s">
        <v>1406</v>
      </c>
    </row>
    <row r="920" customFormat="false" ht="13.5" hidden="false" customHeight="false" outlineLevel="0" collapsed="false">
      <c r="V920" s="768" t="s">
        <v>603</v>
      </c>
      <c r="W920" s="768" t="s">
        <v>1843</v>
      </c>
    </row>
    <row r="921" customFormat="false" ht="13.5" hidden="false" customHeight="false" outlineLevel="0" collapsed="false">
      <c r="V921" s="768" t="s">
        <v>603</v>
      </c>
      <c r="W921" s="768" t="s">
        <v>1844</v>
      </c>
    </row>
    <row r="922" customFormat="false" ht="13.5" hidden="false" customHeight="false" outlineLevel="0" collapsed="false">
      <c r="V922" s="768" t="s">
        <v>603</v>
      </c>
      <c r="W922" s="768" t="s">
        <v>1845</v>
      </c>
    </row>
    <row r="923" customFormat="false" ht="13.5" hidden="false" customHeight="false" outlineLevel="0" collapsed="false">
      <c r="V923" s="768" t="s">
        <v>603</v>
      </c>
      <c r="W923" s="768" t="s">
        <v>1846</v>
      </c>
    </row>
    <row r="924" customFormat="false" ht="13.5" hidden="false" customHeight="false" outlineLevel="0" collapsed="false">
      <c r="V924" s="768" t="s">
        <v>603</v>
      </c>
      <c r="W924" s="768" t="s">
        <v>1847</v>
      </c>
    </row>
    <row r="925" customFormat="false" ht="13.5" hidden="false" customHeight="false" outlineLevel="0" collapsed="false">
      <c r="V925" s="768" t="s">
        <v>603</v>
      </c>
      <c r="W925" s="768" t="s">
        <v>1848</v>
      </c>
    </row>
    <row r="926" customFormat="false" ht="13.5" hidden="false" customHeight="false" outlineLevel="0" collapsed="false">
      <c r="V926" s="768" t="s">
        <v>603</v>
      </c>
      <c r="W926" s="768" t="s">
        <v>1408</v>
      </c>
    </row>
    <row r="927" customFormat="false" ht="13.5" hidden="false" customHeight="false" outlineLevel="0" collapsed="false">
      <c r="V927" s="768" t="s">
        <v>603</v>
      </c>
      <c r="W927" s="768" t="s">
        <v>1849</v>
      </c>
    </row>
    <row r="928" customFormat="false" ht="13.5" hidden="false" customHeight="false" outlineLevel="0" collapsed="false">
      <c r="V928" s="768" t="s">
        <v>603</v>
      </c>
      <c r="W928" s="768" t="s">
        <v>1410</v>
      </c>
    </row>
    <row r="929" customFormat="false" ht="13.5" hidden="false" customHeight="false" outlineLevel="0" collapsed="false">
      <c r="V929" s="768" t="s">
        <v>603</v>
      </c>
      <c r="W929" s="768" t="s">
        <v>1412</v>
      </c>
    </row>
    <row r="930" customFormat="false" ht="13.5" hidden="false" customHeight="false" outlineLevel="0" collapsed="false">
      <c r="V930" s="768" t="s">
        <v>603</v>
      </c>
      <c r="W930" s="768" t="s">
        <v>1850</v>
      </c>
    </row>
    <row r="931" customFormat="false" ht="13.5" hidden="false" customHeight="false" outlineLevel="0" collapsed="false">
      <c r="V931" s="768" t="s">
        <v>603</v>
      </c>
      <c r="W931" s="768" t="s">
        <v>1851</v>
      </c>
    </row>
    <row r="932" customFormat="false" ht="13.5" hidden="false" customHeight="false" outlineLevel="0" collapsed="false">
      <c r="V932" s="768" t="s">
        <v>603</v>
      </c>
      <c r="W932" s="768" t="s">
        <v>1852</v>
      </c>
    </row>
    <row r="933" customFormat="false" ht="13.5" hidden="false" customHeight="false" outlineLevel="0" collapsed="false">
      <c r="V933" s="768" t="s">
        <v>603</v>
      </c>
      <c r="W933" s="768" t="s">
        <v>1853</v>
      </c>
    </row>
    <row r="934" customFormat="false" ht="13.5" hidden="false" customHeight="false" outlineLevel="0" collapsed="false">
      <c r="V934" s="768" t="s">
        <v>603</v>
      </c>
      <c r="W934" s="768" t="s">
        <v>1854</v>
      </c>
    </row>
    <row r="935" customFormat="false" ht="13.5" hidden="false" customHeight="false" outlineLevel="0" collapsed="false">
      <c r="V935" s="768" t="s">
        <v>603</v>
      </c>
      <c r="W935" s="768" t="s">
        <v>1855</v>
      </c>
    </row>
    <row r="936" customFormat="false" ht="13.5" hidden="false" customHeight="false" outlineLevel="0" collapsed="false">
      <c r="V936" s="768" t="s">
        <v>603</v>
      </c>
      <c r="W936" s="768" t="s">
        <v>1856</v>
      </c>
    </row>
    <row r="937" customFormat="false" ht="13.5" hidden="false" customHeight="false" outlineLevel="0" collapsed="false">
      <c r="V937" s="768" t="s">
        <v>603</v>
      </c>
      <c r="W937" s="768" t="s">
        <v>1857</v>
      </c>
    </row>
    <row r="938" customFormat="false" ht="13.5" hidden="false" customHeight="false" outlineLevel="0" collapsed="false">
      <c r="V938" s="768" t="s">
        <v>603</v>
      </c>
      <c r="W938" s="768" t="s">
        <v>1858</v>
      </c>
    </row>
    <row r="939" customFormat="false" ht="13.5" hidden="false" customHeight="false" outlineLevel="0" collapsed="false">
      <c r="V939" s="768" t="s">
        <v>603</v>
      </c>
      <c r="W939" s="768" t="s">
        <v>1859</v>
      </c>
    </row>
    <row r="940" customFormat="false" ht="13.5" hidden="false" customHeight="false" outlineLevel="0" collapsed="false">
      <c r="V940" s="768" t="s">
        <v>603</v>
      </c>
      <c r="W940" s="768" t="s">
        <v>1860</v>
      </c>
    </row>
    <row r="941" customFormat="false" ht="13.5" hidden="false" customHeight="false" outlineLevel="0" collapsed="false">
      <c r="V941" s="768" t="s">
        <v>603</v>
      </c>
      <c r="W941" s="768" t="s">
        <v>1861</v>
      </c>
    </row>
    <row r="942" customFormat="false" ht="13.5" hidden="false" customHeight="false" outlineLevel="0" collapsed="false">
      <c r="V942" s="768" t="s">
        <v>603</v>
      </c>
      <c r="W942" s="768" t="s">
        <v>1862</v>
      </c>
    </row>
    <row r="943" customFormat="false" ht="13.5" hidden="false" customHeight="false" outlineLevel="0" collapsed="false">
      <c r="V943" s="768" t="s">
        <v>603</v>
      </c>
      <c r="W943" s="768" t="s">
        <v>1863</v>
      </c>
    </row>
    <row r="944" customFormat="false" ht="13.5" hidden="false" customHeight="false" outlineLevel="0" collapsed="false">
      <c r="V944" s="768" t="s">
        <v>603</v>
      </c>
      <c r="W944" s="768" t="s">
        <v>1864</v>
      </c>
    </row>
    <row r="945" customFormat="false" ht="13.5" hidden="false" customHeight="false" outlineLevel="0" collapsed="false">
      <c r="V945" s="768" t="s">
        <v>603</v>
      </c>
      <c r="W945" s="768" t="s">
        <v>1865</v>
      </c>
    </row>
    <row r="946" customFormat="false" ht="13.5" hidden="false" customHeight="false" outlineLevel="0" collapsed="false">
      <c r="V946" s="768" t="s">
        <v>603</v>
      </c>
      <c r="W946" s="768" t="s">
        <v>1866</v>
      </c>
    </row>
    <row r="947" customFormat="false" ht="13.5" hidden="false" customHeight="false" outlineLevel="0" collapsed="false">
      <c r="V947" s="768" t="s">
        <v>603</v>
      </c>
      <c r="W947" s="768" t="s">
        <v>1041</v>
      </c>
    </row>
    <row r="948" customFormat="false" ht="13.5" hidden="false" customHeight="false" outlineLevel="0" collapsed="false">
      <c r="V948" s="768" t="s">
        <v>603</v>
      </c>
      <c r="W948" s="768" t="s">
        <v>1867</v>
      </c>
    </row>
    <row r="949" customFormat="false" ht="13.5" hidden="false" customHeight="false" outlineLevel="0" collapsed="false">
      <c r="V949" s="768" t="s">
        <v>603</v>
      </c>
      <c r="W949" s="768" t="s">
        <v>1868</v>
      </c>
    </row>
    <row r="950" customFormat="false" ht="13.5" hidden="false" customHeight="false" outlineLevel="0" collapsed="false">
      <c r="V950" s="768" t="s">
        <v>603</v>
      </c>
      <c r="W950" s="768" t="s">
        <v>1869</v>
      </c>
    </row>
    <row r="951" customFormat="false" ht="13.5" hidden="false" customHeight="false" outlineLevel="0" collapsed="false">
      <c r="V951" s="768" t="s">
        <v>603</v>
      </c>
      <c r="W951" s="768" t="s">
        <v>1870</v>
      </c>
    </row>
    <row r="952" customFormat="false" ht="13.5" hidden="false" customHeight="false" outlineLevel="0" collapsed="false">
      <c r="V952" s="768" t="s">
        <v>603</v>
      </c>
      <c r="W952" s="768" t="s">
        <v>1871</v>
      </c>
    </row>
    <row r="953" customFormat="false" ht="13.5" hidden="false" customHeight="false" outlineLevel="0" collapsed="false">
      <c r="V953" s="768" t="s">
        <v>603</v>
      </c>
      <c r="W953" s="768" t="s">
        <v>1872</v>
      </c>
    </row>
    <row r="954" customFormat="false" ht="13.5" hidden="false" customHeight="false" outlineLevel="0" collapsed="false">
      <c r="V954" s="768" t="s">
        <v>603</v>
      </c>
      <c r="W954" s="768" t="s">
        <v>1873</v>
      </c>
    </row>
    <row r="955" customFormat="false" ht="13.5" hidden="false" customHeight="false" outlineLevel="0" collapsed="false">
      <c r="V955" s="768" t="s">
        <v>603</v>
      </c>
      <c r="W955" s="768" t="s">
        <v>1874</v>
      </c>
    </row>
    <row r="956" customFormat="false" ht="13.5" hidden="false" customHeight="false" outlineLevel="0" collapsed="false">
      <c r="V956" s="768" t="s">
        <v>603</v>
      </c>
      <c r="W956" s="768" t="s">
        <v>1875</v>
      </c>
    </row>
    <row r="957" customFormat="false" ht="13.5" hidden="false" customHeight="false" outlineLevel="0" collapsed="false">
      <c r="V957" s="768" t="s">
        <v>603</v>
      </c>
      <c r="W957" s="768" t="s">
        <v>1876</v>
      </c>
    </row>
    <row r="958" customFormat="false" ht="13.5" hidden="false" customHeight="false" outlineLevel="0" collapsed="false">
      <c r="V958" s="768" t="s">
        <v>610</v>
      </c>
      <c r="W958" s="768" t="s">
        <v>1117</v>
      </c>
    </row>
    <row r="959" customFormat="false" ht="13.5" hidden="false" customHeight="false" outlineLevel="0" collapsed="false">
      <c r="V959" s="768" t="s">
        <v>610</v>
      </c>
      <c r="W959" s="768" t="s">
        <v>1414</v>
      </c>
    </row>
    <row r="960" customFormat="false" ht="13.5" hidden="false" customHeight="false" outlineLevel="0" collapsed="false">
      <c r="V960" s="768" t="s">
        <v>610</v>
      </c>
      <c r="W960" s="768" t="s">
        <v>1416</v>
      </c>
    </row>
    <row r="961" customFormat="false" ht="13.5" hidden="false" customHeight="false" outlineLevel="0" collapsed="false">
      <c r="V961" s="768" t="s">
        <v>610</v>
      </c>
      <c r="W961" s="768" t="s">
        <v>1877</v>
      </c>
    </row>
    <row r="962" customFormat="false" ht="13.5" hidden="false" customHeight="false" outlineLevel="0" collapsed="false">
      <c r="V962" s="768" t="s">
        <v>610</v>
      </c>
      <c r="W962" s="768" t="s">
        <v>1418</v>
      </c>
    </row>
    <row r="963" customFormat="false" ht="13.5" hidden="false" customHeight="false" outlineLevel="0" collapsed="false">
      <c r="V963" s="768" t="s">
        <v>610</v>
      </c>
      <c r="W963" s="768" t="s">
        <v>1420</v>
      </c>
    </row>
    <row r="964" customFormat="false" ht="13.5" hidden="false" customHeight="false" outlineLevel="0" collapsed="false">
      <c r="V964" s="768" t="s">
        <v>610</v>
      </c>
      <c r="W964" s="768" t="s">
        <v>1878</v>
      </c>
    </row>
    <row r="965" customFormat="false" ht="13.5" hidden="false" customHeight="false" outlineLevel="0" collapsed="false">
      <c r="V965" s="768" t="s">
        <v>610</v>
      </c>
      <c r="W965" s="768" t="s">
        <v>1422</v>
      </c>
    </row>
    <row r="966" customFormat="false" ht="13.5" hidden="false" customHeight="false" outlineLevel="0" collapsed="false">
      <c r="V966" s="768" t="s">
        <v>610</v>
      </c>
      <c r="W966" s="768" t="s">
        <v>1424</v>
      </c>
    </row>
    <row r="967" customFormat="false" ht="13.5" hidden="false" customHeight="false" outlineLevel="0" collapsed="false">
      <c r="V967" s="768" t="s">
        <v>610</v>
      </c>
      <c r="W967" s="768" t="s">
        <v>1426</v>
      </c>
    </row>
    <row r="968" customFormat="false" ht="13.5" hidden="false" customHeight="false" outlineLevel="0" collapsed="false">
      <c r="V968" s="768" t="s">
        <v>610</v>
      </c>
      <c r="W968" s="768" t="s">
        <v>1428</v>
      </c>
    </row>
    <row r="969" customFormat="false" ht="13.5" hidden="false" customHeight="false" outlineLevel="0" collapsed="false">
      <c r="V969" s="768" t="s">
        <v>610</v>
      </c>
      <c r="W969" s="768" t="s">
        <v>1430</v>
      </c>
    </row>
    <row r="970" customFormat="false" ht="13.5" hidden="false" customHeight="false" outlineLevel="0" collapsed="false">
      <c r="V970" s="768" t="s">
        <v>610</v>
      </c>
      <c r="W970" s="768" t="s">
        <v>1432</v>
      </c>
    </row>
    <row r="971" customFormat="false" ht="13.5" hidden="false" customHeight="false" outlineLevel="0" collapsed="false">
      <c r="V971" s="768" t="s">
        <v>610</v>
      </c>
      <c r="W971" s="768" t="s">
        <v>1434</v>
      </c>
    </row>
    <row r="972" customFormat="false" ht="13.5" hidden="false" customHeight="false" outlineLevel="0" collapsed="false">
      <c r="V972" s="768" t="s">
        <v>610</v>
      </c>
      <c r="W972" s="768" t="s">
        <v>1436</v>
      </c>
    </row>
    <row r="973" customFormat="false" ht="13.5" hidden="false" customHeight="false" outlineLevel="0" collapsed="false">
      <c r="V973" s="768" t="s">
        <v>610</v>
      </c>
      <c r="W973" s="768" t="s">
        <v>1879</v>
      </c>
    </row>
    <row r="974" customFormat="false" ht="13.5" hidden="false" customHeight="false" outlineLevel="0" collapsed="false">
      <c r="V974" s="768" t="s">
        <v>610</v>
      </c>
      <c r="W974" s="768" t="s">
        <v>1438</v>
      </c>
    </row>
    <row r="975" customFormat="false" ht="13.5" hidden="false" customHeight="false" outlineLevel="0" collapsed="false">
      <c r="V975" s="768" t="s">
        <v>610</v>
      </c>
      <c r="W975" s="768" t="s">
        <v>1880</v>
      </c>
    </row>
    <row r="976" customFormat="false" ht="13.5" hidden="false" customHeight="false" outlineLevel="0" collapsed="false">
      <c r="V976" s="768" t="s">
        <v>610</v>
      </c>
      <c r="W976" s="768" t="s">
        <v>1881</v>
      </c>
    </row>
    <row r="977" customFormat="false" ht="13.5" hidden="false" customHeight="false" outlineLevel="0" collapsed="false">
      <c r="V977" s="768" t="s">
        <v>610</v>
      </c>
      <c r="W977" s="768" t="s">
        <v>1882</v>
      </c>
    </row>
    <row r="978" customFormat="false" ht="13.5" hidden="false" customHeight="false" outlineLevel="0" collapsed="false">
      <c r="V978" s="768" t="s">
        <v>610</v>
      </c>
      <c r="W978" s="768" t="s">
        <v>1883</v>
      </c>
    </row>
    <row r="979" customFormat="false" ht="13.5" hidden="false" customHeight="false" outlineLevel="0" collapsed="false">
      <c r="V979" s="768" t="s">
        <v>610</v>
      </c>
      <c r="W979" s="768" t="s">
        <v>1884</v>
      </c>
    </row>
    <row r="980" customFormat="false" ht="13.5" hidden="false" customHeight="false" outlineLevel="0" collapsed="false">
      <c r="V980" s="768" t="s">
        <v>610</v>
      </c>
      <c r="W980" s="768" t="s">
        <v>1885</v>
      </c>
    </row>
    <row r="981" customFormat="false" ht="13.5" hidden="false" customHeight="false" outlineLevel="0" collapsed="false">
      <c r="V981" s="768" t="s">
        <v>610</v>
      </c>
      <c r="W981" s="768" t="s">
        <v>1886</v>
      </c>
    </row>
    <row r="982" customFormat="false" ht="13.5" hidden="false" customHeight="false" outlineLevel="0" collapsed="false">
      <c r="V982" s="768" t="s">
        <v>610</v>
      </c>
      <c r="W982" s="768" t="s">
        <v>1887</v>
      </c>
    </row>
    <row r="983" customFormat="false" ht="13.5" hidden="false" customHeight="false" outlineLevel="0" collapsed="false">
      <c r="V983" s="768" t="s">
        <v>610</v>
      </c>
      <c r="W983" s="768" t="s">
        <v>1888</v>
      </c>
    </row>
    <row r="984" customFormat="false" ht="13.5" hidden="false" customHeight="false" outlineLevel="0" collapsed="false">
      <c r="V984" s="768" t="s">
        <v>610</v>
      </c>
      <c r="W984" s="768" t="s">
        <v>1889</v>
      </c>
    </row>
    <row r="985" customFormat="false" ht="13.5" hidden="false" customHeight="false" outlineLevel="0" collapsed="false">
      <c r="V985" s="768" t="s">
        <v>610</v>
      </c>
      <c r="W985" s="768" t="s">
        <v>1890</v>
      </c>
    </row>
    <row r="986" customFormat="false" ht="13.5" hidden="false" customHeight="false" outlineLevel="0" collapsed="false">
      <c r="V986" s="768" t="s">
        <v>610</v>
      </c>
      <c r="W986" s="768" t="s">
        <v>1440</v>
      </c>
    </row>
    <row r="987" customFormat="false" ht="13.5" hidden="false" customHeight="false" outlineLevel="0" collapsed="false">
      <c r="V987" s="768" t="s">
        <v>610</v>
      </c>
      <c r="W987" s="768" t="s">
        <v>1027</v>
      </c>
    </row>
    <row r="988" customFormat="false" ht="13.5" hidden="false" customHeight="false" outlineLevel="0" collapsed="false">
      <c r="V988" s="768" t="s">
        <v>610</v>
      </c>
      <c r="W988" s="768" t="s">
        <v>1442</v>
      </c>
    </row>
    <row r="989" customFormat="false" ht="13.5" hidden="false" customHeight="false" outlineLevel="0" collapsed="false">
      <c r="V989" s="768" t="s">
        <v>610</v>
      </c>
      <c r="W989" s="768" t="s">
        <v>1444</v>
      </c>
    </row>
    <row r="990" customFormat="false" ht="13.5" hidden="false" customHeight="false" outlineLevel="0" collapsed="false">
      <c r="V990" s="768" t="s">
        <v>610</v>
      </c>
      <c r="W990" s="768" t="s">
        <v>1891</v>
      </c>
    </row>
    <row r="991" customFormat="false" ht="13.5" hidden="false" customHeight="false" outlineLevel="0" collapsed="false">
      <c r="V991" s="768" t="s">
        <v>610</v>
      </c>
      <c r="W991" s="768" t="s">
        <v>1446</v>
      </c>
    </row>
    <row r="992" customFormat="false" ht="13.5" hidden="false" customHeight="false" outlineLevel="0" collapsed="false">
      <c r="V992" s="768" t="s">
        <v>610</v>
      </c>
      <c r="W992" s="768" t="s">
        <v>774</v>
      </c>
    </row>
    <row r="993" customFormat="false" ht="13.5" hidden="false" customHeight="false" outlineLevel="0" collapsed="false">
      <c r="V993" s="768" t="s">
        <v>618</v>
      </c>
      <c r="W993" s="768" t="s">
        <v>811</v>
      </c>
    </row>
    <row r="994" customFormat="false" ht="13.5" hidden="false" customHeight="false" outlineLevel="0" collapsed="false">
      <c r="V994" s="768" t="s">
        <v>618</v>
      </c>
      <c r="W994" s="768" t="s">
        <v>1449</v>
      </c>
    </row>
    <row r="995" customFormat="false" ht="13.5" hidden="false" customHeight="false" outlineLevel="0" collapsed="false">
      <c r="V995" s="768" t="s">
        <v>618</v>
      </c>
      <c r="W995" s="768" t="s">
        <v>1119</v>
      </c>
    </row>
    <row r="996" customFormat="false" ht="13.5" hidden="false" customHeight="false" outlineLevel="0" collapsed="false">
      <c r="V996" s="768" t="s">
        <v>618</v>
      </c>
      <c r="W996" s="768" t="s">
        <v>1121</v>
      </c>
    </row>
    <row r="997" customFormat="false" ht="13.5" hidden="false" customHeight="false" outlineLevel="0" collapsed="false">
      <c r="V997" s="768" t="s">
        <v>618</v>
      </c>
      <c r="W997" s="768" t="s">
        <v>1123</v>
      </c>
    </row>
    <row r="998" customFormat="false" ht="13.5" hidden="false" customHeight="false" outlineLevel="0" collapsed="false">
      <c r="V998" s="768" t="s">
        <v>618</v>
      </c>
      <c r="W998" s="768" t="s">
        <v>1451</v>
      </c>
    </row>
    <row r="999" customFormat="false" ht="13.5" hidden="false" customHeight="false" outlineLevel="0" collapsed="false">
      <c r="V999" s="768" t="s">
        <v>618</v>
      </c>
      <c r="W999" s="768" t="s">
        <v>1125</v>
      </c>
    </row>
    <row r="1000" customFormat="false" ht="13.5" hidden="false" customHeight="false" outlineLevel="0" collapsed="false">
      <c r="V1000" s="768" t="s">
        <v>618</v>
      </c>
      <c r="W1000" s="768" t="s">
        <v>1453</v>
      </c>
    </row>
    <row r="1001" customFormat="false" ht="13.5" hidden="false" customHeight="false" outlineLevel="0" collapsed="false">
      <c r="V1001" s="768" t="s">
        <v>618</v>
      </c>
      <c r="W1001" s="768" t="s">
        <v>1127</v>
      </c>
    </row>
    <row r="1002" customFormat="false" ht="13.5" hidden="false" customHeight="false" outlineLevel="0" collapsed="false">
      <c r="V1002" s="768" t="s">
        <v>618</v>
      </c>
      <c r="W1002" s="768" t="s">
        <v>1129</v>
      </c>
    </row>
    <row r="1003" customFormat="false" ht="13.5" hidden="false" customHeight="false" outlineLevel="0" collapsed="false">
      <c r="V1003" s="768" t="s">
        <v>618</v>
      </c>
      <c r="W1003" s="768" t="s">
        <v>814</v>
      </c>
    </row>
    <row r="1004" customFormat="false" ht="13.5" hidden="false" customHeight="false" outlineLevel="0" collapsed="false">
      <c r="V1004" s="768" t="s">
        <v>618</v>
      </c>
      <c r="W1004" s="768" t="s">
        <v>817</v>
      </c>
    </row>
    <row r="1005" customFormat="false" ht="13.5" hidden="false" customHeight="false" outlineLevel="0" collapsed="false">
      <c r="V1005" s="768" t="s">
        <v>618</v>
      </c>
      <c r="W1005" s="768" t="s">
        <v>1131</v>
      </c>
    </row>
    <row r="1006" customFormat="false" ht="13.5" hidden="false" customHeight="false" outlineLevel="0" collapsed="false">
      <c r="V1006" s="768" t="s">
        <v>618</v>
      </c>
      <c r="W1006" s="768" t="s">
        <v>1133</v>
      </c>
    </row>
    <row r="1007" customFormat="false" ht="13.5" hidden="false" customHeight="false" outlineLevel="0" collapsed="false">
      <c r="V1007" s="768" t="s">
        <v>618</v>
      </c>
      <c r="W1007" s="768" t="s">
        <v>1455</v>
      </c>
    </row>
    <row r="1008" customFormat="false" ht="13.5" hidden="false" customHeight="false" outlineLevel="0" collapsed="false">
      <c r="V1008" s="768" t="s">
        <v>618</v>
      </c>
      <c r="W1008" s="768" t="s">
        <v>1135</v>
      </c>
    </row>
    <row r="1009" customFormat="false" ht="13.5" hidden="false" customHeight="false" outlineLevel="0" collapsed="false">
      <c r="V1009" s="768" t="s">
        <v>618</v>
      </c>
      <c r="W1009" s="768" t="s">
        <v>1457</v>
      </c>
    </row>
    <row r="1010" customFormat="false" ht="13.5" hidden="false" customHeight="false" outlineLevel="0" collapsed="false">
      <c r="V1010" s="768" t="s">
        <v>618</v>
      </c>
      <c r="W1010" s="768" t="s">
        <v>1137</v>
      </c>
    </row>
    <row r="1011" customFormat="false" ht="13.5" hidden="false" customHeight="false" outlineLevel="0" collapsed="false">
      <c r="V1011" s="768" t="s">
        <v>618</v>
      </c>
      <c r="W1011" s="768" t="s">
        <v>1459</v>
      </c>
    </row>
    <row r="1012" customFormat="false" ht="13.5" hidden="false" customHeight="false" outlineLevel="0" collapsed="false">
      <c r="V1012" s="768" t="s">
        <v>618</v>
      </c>
      <c r="W1012" s="768" t="s">
        <v>1139</v>
      </c>
    </row>
    <row r="1013" customFormat="false" ht="13.5" hidden="false" customHeight="false" outlineLevel="0" collapsed="false">
      <c r="V1013" s="768" t="s">
        <v>618</v>
      </c>
      <c r="W1013" s="768" t="s">
        <v>1461</v>
      </c>
    </row>
    <row r="1014" customFormat="false" ht="13.5" hidden="false" customHeight="false" outlineLevel="0" collapsed="false">
      <c r="V1014" s="768" t="s">
        <v>618</v>
      </c>
      <c r="W1014" s="768" t="s">
        <v>1463</v>
      </c>
    </row>
    <row r="1015" customFormat="false" ht="13.5" hidden="false" customHeight="false" outlineLevel="0" collapsed="false">
      <c r="V1015" s="768" t="s">
        <v>618</v>
      </c>
      <c r="W1015" s="768" t="s">
        <v>1465</v>
      </c>
    </row>
    <row r="1016" customFormat="false" ht="13.5" hidden="false" customHeight="false" outlineLevel="0" collapsed="false">
      <c r="V1016" s="768" t="s">
        <v>618</v>
      </c>
      <c r="W1016" s="768" t="s">
        <v>1467</v>
      </c>
    </row>
    <row r="1017" customFormat="false" ht="13.5" hidden="false" customHeight="false" outlineLevel="0" collapsed="false">
      <c r="V1017" s="768" t="s">
        <v>618</v>
      </c>
      <c r="W1017" s="768" t="s">
        <v>951</v>
      </c>
    </row>
    <row r="1018" customFormat="false" ht="13.5" hidden="false" customHeight="false" outlineLevel="0" collapsed="false">
      <c r="V1018" s="768" t="s">
        <v>618</v>
      </c>
      <c r="W1018" s="768" t="s">
        <v>1141</v>
      </c>
    </row>
    <row r="1019" customFormat="false" ht="13.5" hidden="false" customHeight="false" outlineLevel="0" collapsed="false">
      <c r="V1019" s="768" t="s">
        <v>618</v>
      </c>
      <c r="W1019" s="768" t="s">
        <v>1469</v>
      </c>
    </row>
    <row r="1020" customFormat="false" ht="13.5" hidden="false" customHeight="false" outlineLevel="0" collapsed="false">
      <c r="V1020" s="768" t="s">
        <v>618</v>
      </c>
      <c r="W1020" s="768" t="s">
        <v>1143</v>
      </c>
    </row>
    <row r="1021" customFormat="false" ht="13.5" hidden="false" customHeight="false" outlineLevel="0" collapsed="false">
      <c r="V1021" s="768" t="s">
        <v>618</v>
      </c>
      <c r="W1021" s="768" t="s">
        <v>953</v>
      </c>
    </row>
    <row r="1022" customFormat="false" ht="13.5" hidden="false" customHeight="false" outlineLevel="0" collapsed="false">
      <c r="V1022" s="768" t="s">
        <v>618</v>
      </c>
      <c r="W1022" s="768" t="s">
        <v>1145</v>
      </c>
    </row>
    <row r="1023" customFormat="false" ht="13.5" hidden="false" customHeight="false" outlineLevel="0" collapsed="false">
      <c r="V1023" s="768" t="s">
        <v>618</v>
      </c>
      <c r="W1023" s="768" t="s">
        <v>1471</v>
      </c>
    </row>
    <row r="1024" customFormat="false" ht="13.5" hidden="false" customHeight="false" outlineLevel="0" collapsed="false">
      <c r="V1024" s="768" t="s">
        <v>618</v>
      </c>
      <c r="W1024" s="768" t="s">
        <v>1147</v>
      </c>
    </row>
    <row r="1025" customFormat="false" ht="13.5" hidden="false" customHeight="false" outlineLevel="0" collapsed="false">
      <c r="V1025" s="768" t="s">
        <v>618</v>
      </c>
      <c r="W1025" s="768" t="s">
        <v>1149</v>
      </c>
    </row>
    <row r="1026" customFormat="false" ht="13.5" hidden="false" customHeight="false" outlineLevel="0" collapsed="false">
      <c r="V1026" s="768" t="s">
        <v>618</v>
      </c>
      <c r="W1026" s="768" t="s">
        <v>1151</v>
      </c>
    </row>
    <row r="1027" customFormat="false" ht="13.5" hidden="false" customHeight="false" outlineLevel="0" collapsed="false">
      <c r="V1027" s="768" t="s">
        <v>618</v>
      </c>
      <c r="W1027" s="768" t="s">
        <v>1153</v>
      </c>
    </row>
    <row r="1028" customFormat="false" ht="13.5" hidden="false" customHeight="false" outlineLevel="0" collapsed="false">
      <c r="V1028" s="768" t="s">
        <v>618</v>
      </c>
      <c r="W1028" s="768" t="s">
        <v>955</v>
      </c>
    </row>
    <row r="1029" customFormat="false" ht="13.5" hidden="false" customHeight="false" outlineLevel="0" collapsed="false">
      <c r="V1029" s="768" t="s">
        <v>618</v>
      </c>
      <c r="W1029" s="768" t="s">
        <v>1155</v>
      </c>
    </row>
    <row r="1030" customFormat="false" ht="13.5" hidden="false" customHeight="false" outlineLevel="0" collapsed="false">
      <c r="V1030" s="768" t="s">
        <v>618</v>
      </c>
      <c r="W1030" s="768" t="s">
        <v>1157</v>
      </c>
    </row>
    <row r="1031" customFormat="false" ht="13.5" hidden="false" customHeight="false" outlineLevel="0" collapsed="false">
      <c r="V1031" s="768" t="s">
        <v>618</v>
      </c>
      <c r="W1031" s="768" t="s">
        <v>1159</v>
      </c>
    </row>
    <row r="1032" customFormat="false" ht="13.5" hidden="false" customHeight="false" outlineLevel="0" collapsed="false">
      <c r="V1032" s="768" t="s">
        <v>618</v>
      </c>
      <c r="W1032" s="768" t="s">
        <v>1165</v>
      </c>
    </row>
    <row r="1033" customFormat="false" ht="13.5" hidden="false" customHeight="false" outlineLevel="0" collapsed="false">
      <c r="V1033" s="768" t="s">
        <v>618</v>
      </c>
      <c r="W1033" s="768" t="s">
        <v>1473</v>
      </c>
    </row>
    <row r="1034" customFormat="false" ht="13.5" hidden="false" customHeight="false" outlineLevel="0" collapsed="false">
      <c r="V1034" s="768" t="s">
        <v>618</v>
      </c>
      <c r="W1034" s="768" t="s">
        <v>1475</v>
      </c>
    </row>
    <row r="1035" customFormat="false" ht="13.5" hidden="false" customHeight="false" outlineLevel="0" collapsed="false">
      <c r="V1035" s="768" t="s">
        <v>618</v>
      </c>
      <c r="W1035" s="768" t="s">
        <v>1161</v>
      </c>
    </row>
    <row r="1036" customFormat="false" ht="13.5" hidden="false" customHeight="false" outlineLevel="0" collapsed="false">
      <c r="V1036" s="768" t="s">
        <v>618</v>
      </c>
      <c r="W1036" s="768" t="s">
        <v>1163</v>
      </c>
    </row>
    <row r="1037" customFormat="false" ht="13.5" hidden="false" customHeight="false" outlineLevel="0" collapsed="false">
      <c r="V1037" s="768" t="s">
        <v>618</v>
      </c>
      <c r="W1037" s="768" t="s">
        <v>1167</v>
      </c>
    </row>
    <row r="1038" customFormat="false" ht="13.5" hidden="false" customHeight="false" outlineLevel="0" collapsed="false">
      <c r="V1038" s="768" t="s">
        <v>618</v>
      </c>
      <c r="W1038" s="768" t="s">
        <v>1477</v>
      </c>
    </row>
    <row r="1039" customFormat="false" ht="13.5" hidden="false" customHeight="false" outlineLevel="0" collapsed="false">
      <c r="V1039" s="768" t="s">
        <v>618</v>
      </c>
      <c r="W1039" s="768" t="s">
        <v>1478</v>
      </c>
    </row>
    <row r="1040" customFormat="false" ht="13.5" hidden="false" customHeight="false" outlineLevel="0" collapsed="false">
      <c r="V1040" s="768" t="s">
        <v>618</v>
      </c>
      <c r="W1040" s="768" t="s">
        <v>1892</v>
      </c>
    </row>
    <row r="1041" customFormat="false" ht="13.5" hidden="false" customHeight="false" outlineLevel="0" collapsed="false">
      <c r="V1041" s="768" t="s">
        <v>618</v>
      </c>
      <c r="W1041" s="768" t="s">
        <v>1744</v>
      </c>
    </row>
    <row r="1042" customFormat="false" ht="13.5" hidden="false" customHeight="false" outlineLevel="0" collapsed="false">
      <c r="V1042" s="768" t="s">
        <v>618</v>
      </c>
      <c r="W1042" s="768" t="s">
        <v>1480</v>
      </c>
    </row>
    <row r="1043" customFormat="false" ht="13.5" hidden="false" customHeight="false" outlineLevel="0" collapsed="false">
      <c r="V1043" s="768" t="s">
        <v>618</v>
      </c>
      <c r="W1043" s="768" t="s">
        <v>1482</v>
      </c>
    </row>
    <row r="1044" customFormat="false" ht="13.5" hidden="false" customHeight="false" outlineLevel="0" collapsed="false">
      <c r="V1044" s="768" t="s">
        <v>618</v>
      </c>
      <c r="W1044" s="768" t="s">
        <v>1484</v>
      </c>
    </row>
    <row r="1045" customFormat="false" ht="13.5" hidden="false" customHeight="false" outlineLevel="0" collapsed="false">
      <c r="V1045" s="768" t="s">
        <v>618</v>
      </c>
      <c r="W1045" s="768" t="s">
        <v>1486</v>
      </c>
    </row>
    <row r="1046" customFormat="false" ht="13.5" hidden="false" customHeight="false" outlineLevel="0" collapsed="false">
      <c r="V1046" s="768" t="s">
        <v>618</v>
      </c>
      <c r="W1046" s="768" t="s">
        <v>1488</v>
      </c>
    </row>
    <row r="1047" customFormat="false" ht="13.5" hidden="false" customHeight="false" outlineLevel="0" collapsed="false">
      <c r="V1047" s="768" t="s">
        <v>625</v>
      </c>
      <c r="W1047" s="768" t="s">
        <v>1169</v>
      </c>
    </row>
    <row r="1048" customFormat="false" ht="13.5" hidden="false" customHeight="false" outlineLevel="0" collapsed="false">
      <c r="V1048" s="768" t="s">
        <v>625</v>
      </c>
      <c r="W1048" s="768" t="s">
        <v>1171</v>
      </c>
    </row>
    <row r="1049" customFormat="false" ht="13.5" hidden="false" customHeight="false" outlineLevel="0" collapsed="false">
      <c r="V1049" s="768" t="s">
        <v>625</v>
      </c>
      <c r="W1049" s="768" t="s">
        <v>1893</v>
      </c>
    </row>
    <row r="1050" customFormat="false" ht="13.5" hidden="false" customHeight="false" outlineLevel="0" collapsed="false">
      <c r="V1050" s="768" t="s">
        <v>625</v>
      </c>
      <c r="W1050" s="768" t="s">
        <v>1894</v>
      </c>
    </row>
    <row r="1051" customFormat="false" ht="13.5" hidden="false" customHeight="false" outlineLevel="0" collapsed="false">
      <c r="V1051" s="768" t="s">
        <v>625</v>
      </c>
      <c r="W1051" s="768" t="s">
        <v>1173</v>
      </c>
    </row>
    <row r="1052" customFormat="false" ht="13.5" hidden="false" customHeight="false" outlineLevel="0" collapsed="false">
      <c r="V1052" s="768" t="s">
        <v>625</v>
      </c>
      <c r="W1052" s="768" t="s">
        <v>1175</v>
      </c>
    </row>
    <row r="1053" customFormat="false" ht="13.5" hidden="false" customHeight="false" outlineLevel="0" collapsed="false">
      <c r="V1053" s="768" t="s">
        <v>625</v>
      </c>
      <c r="W1053" s="768" t="s">
        <v>1490</v>
      </c>
    </row>
    <row r="1054" customFormat="false" ht="13.5" hidden="false" customHeight="false" outlineLevel="0" collapsed="false">
      <c r="V1054" s="768" t="s">
        <v>625</v>
      </c>
      <c r="W1054" s="768" t="s">
        <v>1895</v>
      </c>
    </row>
    <row r="1055" customFormat="false" ht="13.5" hidden="false" customHeight="false" outlineLevel="0" collapsed="false">
      <c r="V1055" s="768" t="s">
        <v>625</v>
      </c>
      <c r="W1055" s="768" t="s">
        <v>1177</v>
      </c>
    </row>
    <row r="1056" customFormat="false" ht="13.5" hidden="false" customHeight="false" outlineLevel="0" collapsed="false">
      <c r="V1056" s="768" t="s">
        <v>625</v>
      </c>
      <c r="W1056" s="768" t="s">
        <v>1896</v>
      </c>
    </row>
    <row r="1057" customFormat="false" ht="13.5" hidden="false" customHeight="false" outlineLevel="0" collapsed="false">
      <c r="V1057" s="768" t="s">
        <v>625</v>
      </c>
      <c r="W1057" s="768" t="s">
        <v>1897</v>
      </c>
    </row>
    <row r="1058" customFormat="false" ht="13.5" hidden="false" customHeight="false" outlineLevel="0" collapsed="false">
      <c r="V1058" s="768" t="s">
        <v>625</v>
      </c>
      <c r="W1058" s="768" t="s">
        <v>1492</v>
      </c>
    </row>
    <row r="1059" customFormat="false" ht="13.5" hidden="false" customHeight="false" outlineLevel="0" collapsed="false">
      <c r="V1059" s="768" t="s">
        <v>625</v>
      </c>
      <c r="W1059" s="768" t="s">
        <v>1898</v>
      </c>
    </row>
    <row r="1060" customFormat="false" ht="13.5" hidden="false" customHeight="false" outlineLevel="0" collapsed="false">
      <c r="V1060" s="768" t="s">
        <v>625</v>
      </c>
      <c r="W1060" s="768" t="s">
        <v>1494</v>
      </c>
    </row>
    <row r="1061" customFormat="false" ht="13.5" hidden="false" customHeight="false" outlineLevel="0" collapsed="false">
      <c r="V1061" s="768" t="s">
        <v>625</v>
      </c>
      <c r="W1061" s="768" t="s">
        <v>1496</v>
      </c>
    </row>
    <row r="1062" customFormat="false" ht="13.5" hidden="false" customHeight="false" outlineLevel="0" collapsed="false">
      <c r="V1062" s="768" t="s">
        <v>625</v>
      </c>
      <c r="W1062" s="768" t="s">
        <v>1498</v>
      </c>
    </row>
    <row r="1063" customFormat="false" ht="13.5" hidden="false" customHeight="false" outlineLevel="0" collapsed="false">
      <c r="V1063" s="768" t="s">
        <v>625</v>
      </c>
      <c r="W1063" s="768" t="s">
        <v>1500</v>
      </c>
    </row>
    <row r="1064" customFormat="false" ht="13.5" hidden="false" customHeight="false" outlineLevel="0" collapsed="false">
      <c r="V1064" s="768" t="s">
        <v>625</v>
      </c>
      <c r="W1064" s="768" t="s">
        <v>1384</v>
      </c>
    </row>
    <row r="1065" customFormat="false" ht="13.5" hidden="false" customHeight="false" outlineLevel="0" collapsed="false">
      <c r="V1065" s="768" t="s">
        <v>625</v>
      </c>
      <c r="W1065" s="768" t="s">
        <v>1503</v>
      </c>
    </row>
    <row r="1066" customFormat="false" ht="13.5" hidden="false" customHeight="false" outlineLevel="0" collapsed="false">
      <c r="V1066" s="768" t="s">
        <v>625</v>
      </c>
      <c r="W1066" s="768" t="s">
        <v>1899</v>
      </c>
    </row>
    <row r="1067" customFormat="false" ht="13.5" hidden="false" customHeight="false" outlineLevel="0" collapsed="false">
      <c r="V1067" s="768" t="s">
        <v>625</v>
      </c>
      <c r="W1067" s="768" t="s">
        <v>1622</v>
      </c>
    </row>
    <row r="1068" customFormat="false" ht="13.5" hidden="false" customHeight="false" outlineLevel="0" collapsed="false">
      <c r="V1068" s="768" t="s">
        <v>625</v>
      </c>
      <c r="W1068" s="768" t="s">
        <v>1900</v>
      </c>
    </row>
    <row r="1069" customFormat="false" ht="13.5" hidden="false" customHeight="false" outlineLevel="0" collapsed="false">
      <c r="V1069" s="768" t="s">
        <v>625</v>
      </c>
      <c r="W1069" s="768" t="s">
        <v>1901</v>
      </c>
    </row>
    <row r="1070" customFormat="false" ht="13.5" hidden="false" customHeight="false" outlineLevel="0" collapsed="false">
      <c r="V1070" s="768" t="s">
        <v>625</v>
      </c>
      <c r="W1070" s="768" t="s">
        <v>1902</v>
      </c>
    </row>
    <row r="1071" customFormat="false" ht="13.5" hidden="false" customHeight="false" outlineLevel="0" collapsed="false">
      <c r="V1071" s="768" t="s">
        <v>625</v>
      </c>
      <c r="W1071" s="768" t="s">
        <v>1903</v>
      </c>
    </row>
    <row r="1072" customFormat="false" ht="13.5" hidden="false" customHeight="false" outlineLevel="0" collapsed="false">
      <c r="V1072" s="768" t="s">
        <v>625</v>
      </c>
      <c r="W1072" s="768" t="s">
        <v>1904</v>
      </c>
    </row>
    <row r="1073" customFormat="false" ht="13.5" hidden="false" customHeight="false" outlineLevel="0" collapsed="false">
      <c r="V1073" s="768" t="s">
        <v>625</v>
      </c>
      <c r="W1073" s="768" t="s">
        <v>1905</v>
      </c>
    </row>
    <row r="1074" customFormat="false" ht="13.5" hidden="false" customHeight="false" outlineLevel="0" collapsed="false">
      <c r="V1074" s="768" t="s">
        <v>625</v>
      </c>
      <c r="W1074" s="768" t="s">
        <v>1906</v>
      </c>
    </row>
    <row r="1075" customFormat="false" ht="13.5" hidden="false" customHeight="false" outlineLevel="0" collapsed="false">
      <c r="V1075" s="768" t="s">
        <v>625</v>
      </c>
      <c r="W1075" s="768" t="s">
        <v>1907</v>
      </c>
    </row>
    <row r="1076" customFormat="false" ht="13.5" hidden="false" customHeight="false" outlineLevel="0" collapsed="false">
      <c r="V1076" s="768" t="s">
        <v>633</v>
      </c>
      <c r="W1076" s="768" t="s">
        <v>957</v>
      </c>
    </row>
    <row r="1077" customFormat="false" ht="13.5" hidden="false" customHeight="false" outlineLevel="0" collapsed="false">
      <c r="V1077" s="768" t="s">
        <v>633</v>
      </c>
      <c r="W1077" s="768" t="s">
        <v>1179</v>
      </c>
    </row>
    <row r="1078" customFormat="false" ht="13.5" hidden="false" customHeight="false" outlineLevel="0" collapsed="false">
      <c r="V1078" s="768" t="s">
        <v>633</v>
      </c>
      <c r="W1078" s="768" t="s">
        <v>1505</v>
      </c>
    </row>
    <row r="1079" customFormat="false" ht="13.5" hidden="false" customHeight="false" outlineLevel="0" collapsed="false">
      <c r="V1079" s="768" t="s">
        <v>633</v>
      </c>
      <c r="W1079" s="768" t="s">
        <v>1507</v>
      </c>
    </row>
    <row r="1080" customFormat="false" ht="13.5" hidden="false" customHeight="false" outlineLevel="0" collapsed="false">
      <c r="V1080" s="768" t="s">
        <v>633</v>
      </c>
      <c r="W1080" s="768" t="s">
        <v>959</v>
      </c>
    </row>
    <row r="1081" customFormat="false" ht="13.5" hidden="false" customHeight="false" outlineLevel="0" collapsed="false">
      <c r="V1081" s="768" t="s">
        <v>633</v>
      </c>
      <c r="W1081" s="768" t="s">
        <v>1181</v>
      </c>
    </row>
    <row r="1082" customFormat="false" ht="13.5" hidden="false" customHeight="false" outlineLevel="0" collapsed="false">
      <c r="V1082" s="768" t="s">
        <v>633</v>
      </c>
      <c r="W1082" s="768" t="s">
        <v>961</v>
      </c>
    </row>
    <row r="1083" customFormat="false" ht="13.5" hidden="false" customHeight="false" outlineLevel="0" collapsed="false">
      <c r="V1083" s="768" t="s">
        <v>633</v>
      </c>
      <c r="W1083" s="768" t="s">
        <v>1183</v>
      </c>
    </row>
    <row r="1084" customFormat="false" ht="13.5" hidden="false" customHeight="false" outlineLevel="0" collapsed="false">
      <c r="V1084" s="768" t="s">
        <v>633</v>
      </c>
      <c r="W1084" s="768" t="s">
        <v>1509</v>
      </c>
    </row>
    <row r="1085" customFormat="false" ht="13.5" hidden="false" customHeight="false" outlineLevel="0" collapsed="false">
      <c r="V1085" s="768" t="s">
        <v>633</v>
      </c>
      <c r="W1085" s="768" t="s">
        <v>1511</v>
      </c>
    </row>
    <row r="1086" customFormat="false" ht="13.5" hidden="false" customHeight="false" outlineLevel="0" collapsed="false">
      <c r="V1086" s="768" t="s">
        <v>633</v>
      </c>
      <c r="W1086" s="768" t="s">
        <v>1513</v>
      </c>
    </row>
    <row r="1087" customFormat="false" ht="13.5" hidden="false" customHeight="false" outlineLevel="0" collapsed="false">
      <c r="V1087" s="768" t="s">
        <v>633</v>
      </c>
      <c r="W1087" s="768" t="s">
        <v>1515</v>
      </c>
    </row>
    <row r="1088" customFormat="false" ht="13.5" hidden="false" customHeight="false" outlineLevel="0" collapsed="false">
      <c r="V1088" s="768" t="s">
        <v>633</v>
      </c>
      <c r="W1088" s="768" t="s">
        <v>1908</v>
      </c>
    </row>
    <row r="1089" customFormat="false" ht="13.5" hidden="false" customHeight="false" outlineLevel="0" collapsed="false">
      <c r="V1089" s="768" t="s">
        <v>633</v>
      </c>
      <c r="W1089" s="768" t="s">
        <v>1517</v>
      </c>
    </row>
    <row r="1090" customFormat="false" ht="13.5" hidden="false" customHeight="false" outlineLevel="0" collapsed="false">
      <c r="V1090" s="768" t="s">
        <v>633</v>
      </c>
      <c r="W1090" s="768" t="s">
        <v>1519</v>
      </c>
    </row>
    <row r="1091" customFormat="false" ht="13.5" hidden="false" customHeight="false" outlineLevel="0" collapsed="false">
      <c r="V1091" s="768" t="s">
        <v>633</v>
      </c>
      <c r="W1091" s="768" t="s">
        <v>1909</v>
      </c>
    </row>
    <row r="1092" customFormat="false" ht="13.5" hidden="false" customHeight="false" outlineLevel="0" collapsed="false">
      <c r="V1092" s="768" t="s">
        <v>633</v>
      </c>
      <c r="W1092" s="768" t="s">
        <v>1910</v>
      </c>
    </row>
    <row r="1093" customFormat="false" ht="13.5" hidden="false" customHeight="false" outlineLevel="0" collapsed="false">
      <c r="V1093" s="768" t="s">
        <v>633</v>
      </c>
      <c r="W1093" s="768" t="s">
        <v>1911</v>
      </c>
    </row>
    <row r="1094" customFormat="false" ht="13.5" hidden="false" customHeight="false" outlineLevel="0" collapsed="false">
      <c r="V1094" s="768" t="s">
        <v>633</v>
      </c>
      <c r="W1094" s="768" t="s">
        <v>1912</v>
      </c>
    </row>
    <row r="1095" customFormat="false" ht="13.5" hidden="false" customHeight="false" outlineLevel="0" collapsed="false">
      <c r="V1095" s="768" t="s">
        <v>640</v>
      </c>
      <c r="W1095" s="768" t="s">
        <v>963</v>
      </c>
    </row>
    <row r="1096" customFormat="false" ht="13.5" hidden="false" customHeight="false" outlineLevel="0" collapsed="false">
      <c r="V1096" s="768" t="s">
        <v>640</v>
      </c>
      <c r="W1096" s="768" t="s">
        <v>1913</v>
      </c>
    </row>
    <row r="1097" customFormat="false" ht="13.5" hidden="false" customHeight="false" outlineLevel="0" collapsed="false">
      <c r="V1097" s="768" t="s">
        <v>640</v>
      </c>
      <c r="W1097" s="768" t="s">
        <v>1914</v>
      </c>
    </row>
    <row r="1098" customFormat="false" ht="13.5" hidden="false" customHeight="false" outlineLevel="0" collapsed="false">
      <c r="V1098" s="768" t="s">
        <v>640</v>
      </c>
      <c r="W1098" s="768" t="s">
        <v>1915</v>
      </c>
    </row>
    <row r="1099" customFormat="false" ht="13.5" hidden="false" customHeight="false" outlineLevel="0" collapsed="false">
      <c r="V1099" s="768" t="s">
        <v>640</v>
      </c>
      <c r="W1099" s="768" t="s">
        <v>1185</v>
      </c>
    </row>
    <row r="1100" customFormat="false" ht="13.5" hidden="false" customHeight="false" outlineLevel="0" collapsed="false">
      <c r="V1100" s="768" t="s">
        <v>640</v>
      </c>
      <c r="W1100" s="768" t="s">
        <v>1916</v>
      </c>
    </row>
    <row r="1101" customFormat="false" ht="13.5" hidden="false" customHeight="false" outlineLevel="0" collapsed="false">
      <c r="V1101" s="768" t="s">
        <v>640</v>
      </c>
      <c r="W1101" s="768" t="s">
        <v>1187</v>
      </c>
    </row>
    <row r="1102" customFormat="false" ht="13.5" hidden="false" customHeight="false" outlineLevel="0" collapsed="false">
      <c r="V1102" s="768" t="s">
        <v>640</v>
      </c>
      <c r="W1102" s="768" t="s">
        <v>1189</v>
      </c>
    </row>
    <row r="1103" customFormat="false" ht="13.5" hidden="false" customHeight="false" outlineLevel="0" collapsed="false">
      <c r="V1103" s="768" t="s">
        <v>640</v>
      </c>
      <c r="W1103" s="768" t="s">
        <v>1191</v>
      </c>
    </row>
    <row r="1104" customFormat="false" ht="13.5" hidden="false" customHeight="false" outlineLevel="0" collapsed="false">
      <c r="V1104" s="768" t="s">
        <v>640</v>
      </c>
      <c r="W1104" s="768" t="s">
        <v>965</v>
      </c>
    </row>
    <row r="1105" customFormat="false" ht="13.5" hidden="false" customHeight="false" outlineLevel="0" collapsed="false">
      <c r="V1105" s="768" t="s">
        <v>640</v>
      </c>
      <c r="W1105" s="768" t="s">
        <v>1193</v>
      </c>
    </row>
    <row r="1106" customFormat="false" ht="13.5" hidden="false" customHeight="false" outlineLevel="0" collapsed="false">
      <c r="V1106" s="768" t="s">
        <v>640</v>
      </c>
      <c r="W1106" s="768" t="s">
        <v>1195</v>
      </c>
    </row>
    <row r="1107" customFormat="false" ht="13.5" hidden="false" customHeight="false" outlineLevel="0" collapsed="false">
      <c r="V1107" s="768" t="s">
        <v>640</v>
      </c>
      <c r="W1107" s="768" t="s">
        <v>1917</v>
      </c>
    </row>
    <row r="1108" customFormat="false" ht="13.5" hidden="false" customHeight="false" outlineLevel="0" collapsed="false">
      <c r="V1108" s="768" t="s">
        <v>640</v>
      </c>
      <c r="W1108" s="768" t="s">
        <v>1918</v>
      </c>
    </row>
    <row r="1109" customFormat="false" ht="13.5" hidden="false" customHeight="false" outlineLevel="0" collapsed="false">
      <c r="V1109" s="768" t="s">
        <v>640</v>
      </c>
      <c r="W1109" s="768" t="s">
        <v>1197</v>
      </c>
    </row>
    <row r="1110" customFormat="false" ht="13.5" hidden="false" customHeight="false" outlineLevel="0" collapsed="false">
      <c r="V1110" s="768" t="s">
        <v>640</v>
      </c>
      <c r="W1110" s="768" t="s">
        <v>1199</v>
      </c>
    </row>
    <row r="1111" customFormat="false" ht="13.5" hidden="false" customHeight="false" outlineLevel="0" collapsed="false">
      <c r="V1111" s="768" t="s">
        <v>640</v>
      </c>
      <c r="W1111" s="768" t="s">
        <v>1521</v>
      </c>
    </row>
    <row r="1112" customFormat="false" ht="13.5" hidden="false" customHeight="false" outlineLevel="0" collapsed="false">
      <c r="V1112" s="768" t="s">
        <v>640</v>
      </c>
      <c r="W1112" s="768" t="s">
        <v>1919</v>
      </c>
    </row>
    <row r="1113" customFormat="false" ht="13.5" hidden="false" customHeight="false" outlineLevel="0" collapsed="false">
      <c r="V1113" s="768" t="s">
        <v>640</v>
      </c>
      <c r="W1113" s="768" t="s">
        <v>1920</v>
      </c>
    </row>
    <row r="1114" customFormat="false" ht="13.5" hidden="false" customHeight="false" outlineLevel="0" collapsed="false">
      <c r="V1114" s="768" t="s">
        <v>640</v>
      </c>
      <c r="W1114" s="768" t="s">
        <v>1921</v>
      </c>
    </row>
    <row r="1115" customFormat="false" ht="13.5" hidden="false" customHeight="false" outlineLevel="0" collapsed="false">
      <c r="V1115" s="768" t="s">
        <v>640</v>
      </c>
      <c r="W1115" s="768" t="s">
        <v>1922</v>
      </c>
    </row>
    <row r="1116" customFormat="false" ht="13.5" hidden="false" customHeight="false" outlineLevel="0" collapsed="false">
      <c r="V1116" s="768" t="s">
        <v>640</v>
      </c>
      <c r="W1116" s="768" t="s">
        <v>1201</v>
      </c>
    </row>
    <row r="1117" customFormat="false" ht="13.5" hidden="false" customHeight="false" outlineLevel="0" collapsed="false">
      <c r="V1117" s="768" t="s">
        <v>640</v>
      </c>
      <c r="W1117" s="768" t="s">
        <v>1923</v>
      </c>
    </row>
    <row r="1118" customFormat="false" ht="13.5" hidden="false" customHeight="false" outlineLevel="0" collapsed="false">
      <c r="V1118" s="768" t="s">
        <v>640</v>
      </c>
      <c r="W1118" s="768" t="s">
        <v>1924</v>
      </c>
    </row>
    <row r="1119" customFormat="false" ht="13.5" hidden="false" customHeight="false" outlineLevel="0" collapsed="false">
      <c r="V1119" s="768" t="s">
        <v>640</v>
      </c>
      <c r="W1119" s="768" t="s">
        <v>1925</v>
      </c>
    </row>
    <row r="1120" customFormat="false" ht="13.5" hidden="false" customHeight="false" outlineLevel="0" collapsed="false">
      <c r="V1120" s="768" t="s">
        <v>640</v>
      </c>
      <c r="W1120" s="768" t="s">
        <v>1926</v>
      </c>
    </row>
    <row r="1121" customFormat="false" ht="13.5" hidden="false" customHeight="false" outlineLevel="0" collapsed="false">
      <c r="V1121" s="768" t="s">
        <v>647</v>
      </c>
      <c r="W1121" s="768" t="s">
        <v>672</v>
      </c>
    </row>
    <row r="1122" customFormat="false" ht="13.5" hidden="false" customHeight="false" outlineLevel="0" collapsed="false">
      <c r="V1122" s="768" t="s">
        <v>647</v>
      </c>
      <c r="W1122" s="768" t="s">
        <v>967</v>
      </c>
    </row>
    <row r="1123" customFormat="false" ht="13.5" hidden="false" customHeight="false" outlineLevel="0" collapsed="false">
      <c r="V1123" s="768" t="s">
        <v>647</v>
      </c>
      <c r="W1123" s="768" t="s">
        <v>1203</v>
      </c>
    </row>
    <row r="1124" customFormat="false" ht="13.5" hidden="false" customHeight="false" outlineLevel="0" collapsed="false">
      <c r="V1124" s="768" t="s">
        <v>647</v>
      </c>
      <c r="W1124" s="768" t="s">
        <v>866</v>
      </c>
    </row>
    <row r="1125" customFormat="false" ht="13.5" hidden="false" customHeight="false" outlineLevel="0" collapsed="false">
      <c r="V1125" s="768" t="s">
        <v>647</v>
      </c>
      <c r="W1125" s="768" t="s">
        <v>868</v>
      </c>
    </row>
    <row r="1126" customFormat="false" ht="13.5" hidden="false" customHeight="false" outlineLevel="0" collapsed="false">
      <c r="V1126" s="768" t="s">
        <v>647</v>
      </c>
      <c r="W1126" s="768" t="s">
        <v>870</v>
      </c>
    </row>
    <row r="1127" customFormat="false" ht="13.5" hidden="false" customHeight="false" outlineLevel="0" collapsed="false">
      <c r="V1127" s="768" t="s">
        <v>647</v>
      </c>
      <c r="W1127" s="768" t="s">
        <v>1205</v>
      </c>
    </row>
    <row r="1128" customFormat="false" ht="13.5" hidden="false" customHeight="false" outlineLevel="0" collapsed="false">
      <c r="V1128" s="768" t="s">
        <v>647</v>
      </c>
      <c r="W1128" s="768" t="s">
        <v>872</v>
      </c>
    </row>
    <row r="1129" customFormat="false" ht="13.5" hidden="false" customHeight="false" outlineLevel="0" collapsed="false">
      <c r="V1129" s="768" t="s">
        <v>647</v>
      </c>
      <c r="W1129" s="768" t="s">
        <v>1207</v>
      </c>
    </row>
    <row r="1130" customFormat="false" ht="13.5" hidden="false" customHeight="false" outlineLevel="0" collapsed="false">
      <c r="V1130" s="768" t="s">
        <v>647</v>
      </c>
      <c r="W1130" s="768" t="s">
        <v>820</v>
      </c>
    </row>
    <row r="1131" customFormat="false" ht="13.5" hidden="false" customHeight="false" outlineLevel="0" collapsed="false">
      <c r="V1131" s="768" t="s">
        <v>647</v>
      </c>
      <c r="W1131" s="768" t="s">
        <v>969</v>
      </c>
    </row>
    <row r="1132" customFormat="false" ht="13.5" hidden="false" customHeight="false" outlineLevel="0" collapsed="false">
      <c r="V1132" s="768" t="s">
        <v>647</v>
      </c>
      <c r="W1132" s="768" t="s">
        <v>971</v>
      </c>
    </row>
    <row r="1133" customFormat="false" ht="13.5" hidden="false" customHeight="false" outlineLevel="0" collapsed="false">
      <c r="V1133" s="768" t="s">
        <v>647</v>
      </c>
      <c r="W1133" s="768" t="s">
        <v>973</v>
      </c>
    </row>
    <row r="1134" customFormat="false" ht="13.5" hidden="false" customHeight="false" outlineLevel="0" collapsed="false">
      <c r="V1134" s="768" t="s">
        <v>647</v>
      </c>
      <c r="W1134" s="768" t="s">
        <v>1209</v>
      </c>
    </row>
    <row r="1135" customFormat="false" ht="13.5" hidden="false" customHeight="false" outlineLevel="0" collapsed="false">
      <c r="V1135" s="768" t="s">
        <v>647</v>
      </c>
      <c r="W1135" s="768" t="s">
        <v>1211</v>
      </c>
    </row>
    <row r="1136" customFormat="false" ht="13.5" hidden="false" customHeight="false" outlineLevel="0" collapsed="false">
      <c r="V1136" s="768" t="s">
        <v>647</v>
      </c>
      <c r="W1136" s="768" t="s">
        <v>874</v>
      </c>
    </row>
    <row r="1137" customFormat="false" ht="13.5" hidden="false" customHeight="false" outlineLevel="0" collapsed="false">
      <c r="V1137" s="768" t="s">
        <v>647</v>
      </c>
      <c r="W1137" s="768" t="s">
        <v>1213</v>
      </c>
    </row>
    <row r="1138" customFormat="false" ht="13.5" hidden="false" customHeight="false" outlineLevel="0" collapsed="false">
      <c r="V1138" s="768" t="s">
        <v>647</v>
      </c>
      <c r="W1138" s="768" t="s">
        <v>975</v>
      </c>
    </row>
    <row r="1139" customFormat="false" ht="13.5" hidden="false" customHeight="false" outlineLevel="0" collapsed="false">
      <c r="V1139" s="768" t="s">
        <v>647</v>
      </c>
      <c r="W1139" s="768" t="s">
        <v>823</v>
      </c>
    </row>
    <row r="1140" customFormat="false" ht="13.5" hidden="false" customHeight="false" outlineLevel="0" collapsed="false">
      <c r="V1140" s="768" t="s">
        <v>647</v>
      </c>
      <c r="W1140" s="768" t="s">
        <v>1215</v>
      </c>
    </row>
    <row r="1141" customFormat="false" ht="13.5" hidden="false" customHeight="false" outlineLevel="0" collapsed="false">
      <c r="V1141" s="768" t="s">
        <v>647</v>
      </c>
      <c r="W1141" s="768" t="s">
        <v>876</v>
      </c>
    </row>
    <row r="1142" customFormat="false" ht="13.5" hidden="false" customHeight="false" outlineLevel="0" collapsed="false">
      <c r="V1142" s="768" t="s">
        <v>647</v>
      </c>
      <c r="W1142" s="768" t="s">
        <v>1217</v>
      </c>
    </row>
    <row r="1143" customFormat="false" ht="13.5" hidden="false" customHeight="false" outlineLevel="0" collapsed="false">
      <c r="V1143" s="768" t="s">
        <v>647</v>
      </c>
      <c r="W1143" s="768" t="s">
        <v>1219</v>
      </c>
    </row>
    <row r="1144" customFormat="false" ht="13.5" hidden="false" customHeight="false" outlineLevel="0" collapsed="false">
      <c r="V1144" s="768" t="s">
        <v>647</v>
      </c>
      <c r="W1144" s="768" t="s">
        <v>825</v>
      </c>
    </row>
    <row r="1145" customFormat="false" ht="13.5" hidden="false" customHeight="false" outlineLevel="0" collapsed="false">
      <c r="V1145" s="768" t="s">
        <v>647</v>
      </c>
      <c r="W1145" s="768" t="s">
        <v>977</v>
      </c>
    </row>
    <row r="1146" customFormat="false" ht="13.5" hidden="false" customHeight="false" outlineLevel="0" collapsed="false">
      <c r="V1146" s="768" t="s">
        <v>647</v>
      </c>
      <c r="W1146" s="768" t="s">
        <v>979</v>
      </c>
    </row>
    <row r="1147" customFormat="false" ht="13.5" hidden="false" customHeight="false" outlineLevel="0" collapsed="false">
      <c r="V1147" s="768" t="s">
        <v>647</v>
      </c>
      <c r="W1147" s="768" t="s">
        <v>1221</v>
      </c>
    </row>
    <row r="1148" customFormat="false" ht="13.5" hidden="false" customHeight="false" outlineLevel="0" collapsed="false">
      <c r="V1148" s="768" t="s">
        <v>647</v>
      </c>
      <c r="W1148" s="768" t="s">
        <v>981</v>
      </c>
    </row>
    <row r="1149" customFormat="false" ht="13.5" hidden="false" customHeight="false" outlineLevel="0" collapsed="false">
      <c r="V1149" s="768" t="s">
        <v>647</v>
      </c>
      <c r="W1149" s="768" t="s">
        <v>1223</v>
      </c>
    </row>
    <row r="1150" customFormat="false" ht="13.5" hidden="false" customHeight="false" outlineLevel="0" collapsed="false">
      <c r="V1150" s="768" t="s">
        <v>647</v>
      </c>
      <c r="W1150" s="768" t="s">
        <v>878</v>
      </c>
    </row>
    <row r="1151" customFormat="false" ht="13.5" hidden="false" customHeight="false" outlineLevel="0" collapsed="false">
      <c r="V1151" s="768" t="s">
        <v>647</v>
      </c>
      <c r="W1151" s="768" t="s">
        <v>983</v>
      </c>
    </row>
    <row r="1152" customFormat="false" ht="13.5" hidden="false" customHeight="false" outlineLevel="0" collapsed="false">
      <c r="V1152" s="768" t="s">
        <v>647</v>
      </c>
      <c r="W1152" s="768" t="s">
        <v>1225</v>
      </c>
    </row>
    <row r="1153" customFormat="false" ht="13.5" hidden="false" customHeight="false" outlineLevel="0" collapsed="false">
      <c r="V1153" s="768" t="s">
        <v>647</v>
      </c>
      <c r="W1153" s="768" t="s">
        <v>1227</v>
      </c>
    </row>
    <row r="1154" customFormat="false" ht="13.5" hidden="false" customHeight="false" outlineLevel="0" collapsed="false">
      <c r="V1154" s="768" t="s">
        <v>647</v>
      </c>
      <c r="W1154" s="768" t="s">
        <v>1229</v>
      </c>
    </row>
    <row r="1155" customFormat="false" ht="13.5" hidden="false" customHeight="false" outlineLevel="0" collapsed="false">
      <c r="V1155" s="768" t="s">
        <v>647</v>
      </c>
      <c r="W1155" s="768" t="s">
        <v>1231</v>
      </c>
    </row>
    <row r="1156" customFormat="false" ht="13.5" hidden="false" customHeight="false" outlineLevel="0" collapsed="false">
      <c r="V1156" s="768" t="s">
        <v>647</v>
      </c>
      <c r="W1156" s="768" t="s">
        <v>1232</v>
      </c>
    </row>
    <row r="1157" customFormat="false" ht="13.5" hidden="false" customHeight="false" outlineLevel="0" collapsed="false">
      <c r="V1157" s="768" t="s">
        <v>647</v>
      </c>
      <c r="W1157" s="768" t="s">
        <v>1234</v>
      </c>
    </row>
    <row r="1158" customFormat="false" ht="13.5" hidden="false" customHeight="false" outlineLevel="0" collapsed="false">
      <c r="V1158" s="768" t="s">
        <v>647</v>
      </c>
      <c r="W1158" s="768" t="s">
        <v>1236</v>
      </c>
    </row>
    <row r="1159" customFormat="false" ht="13.5" hidden="false" customHeight="false" outlineLevel="0" collapsed="false">
      <c r="V1159" s="768" t="s">
        <v>647</v>
      </c>
      <c r="W1159" s="768" t="s">
        <v>1238</v>
      </c>
    </row>
    <row r="1160" customFormat="false" ht="13.5" hidden="false" customHeight="false" outlineLevel="0" collapsed="false">
      <c r="V1160" s="768" t="s">
        <v>647</v>
      </c>
      <c r="W1160" s="768" t="s">
        <v>1240</v>
      </c>
    </row>
    <row r="1161" customFormat="false" ht="13.5" hidden="false" customHeight="false" outlineLevel="0" collapsed="false">
      <c r="V1161" s="768" t="s">
        <v>647</v>
      </c>
      <c r="W1161" s="768" t="s">
        <v>1242</v>
      </c>
    </row>
    <row r="1162" customFormat="false" ht="13.5" hidden="false" customHeight="false" outlineLevel="0" collapsed="false">
      <c r="V1162" s="768" t="s">
        <v>647</v>
      </c>
      <c r="W1162" s="768" t="s">
        <v>1244</v>
      </c>
    </row>
    <row r="1163" customFormat="false" ht="13.5" hidden="false" customHeight="false" outlineLevel="0" collapsed="false">
      <c r="V1163" s="768" t="s">
        <v>647</v>
      </c>
      <c r="W1163" s="768" t="s">
        <v>1245</v>
      </c>
    </row>
    <row r="1164" customFormat="false" ht="13.5" hidden="false" customHeight="false" outlineLevel="0" collapsed="false">
      <c r="V1164" s="768" t="s">
        <v>655</v>
      </c>
      <c r="W1164" s="768" t="s">
        <v>880</v>
      </c>
    </row>
    <row r="1165" customFormat="false" ht="13.5" hidden="false" customHeight="false" outlineLevel="0" collapsed="false">
      <c r="V1165" s="768" t="s">
        <v>655</v>
      </c>
      <c r="W1165" s="768" t="s">
        <v>1523</v>
      </c>
    </row>
    <row r="1166" customFormat="false" ht="13.5" hidden="false" customHeight="false" outlineLevel="0" collapsed="false">
      <c r="V1166" s="768" t="s">
        <v>655</v>
      </c>
      <c r="W1166" s="768" t="s">
        <v>985</v>
      </c>
    </row>
    <row r="1167" customFormat="false" ht="13.5" hidden="false" customHeight="false" outlineLevel="0" collapsed="false">
      <c r="V1167" s="768" t="s">
        <v>655</v>
      </c>
      <c r="W1167" s="768" t="s">
        <v>1247</v>
      </c>
    </row>
    <row r="1168" customFormat="false" ht="13.5" hidden="false" customHeight="false" outlineLevel="0" collapsed="false">
      <c r="V1168" s="768" t="s">
        <v>655</v>
      </c>
      <c r="W1168" s="768" t="s">
        <v>827</v>
      </c>
    </row>
    <row r="1169" customFormat="false" ht="13.5" hidden="false" customHeight="false" outlineLevel="0" collapsed="false">
      <c r="V1169" s="768" t="s">
        <v>655</v>
      </c>
      <c r="W1169" s="768" t="s">
        <v>1927</v>
      </c>
    </row>
    <row r="1170" customFormat="false" ht="13.5" hidden="false" customHeight="false" outlineLevel="0" collapsed="false">
      <c r="V1170" s="768" t="s">
        <v>655</v>
      </c>
      <c r="W1170" s="768" t="s">
        <v>829</v>
      </c>
    </row>
    <row r="1171" customFormat="false" ht="13.5" hidden="false" customHeight="false" outlineLevel="0" collapsed="false">
      <c r="V1171" s="768" t="s">
        <v>655</v>
      </c>
      <c r="W1171" s="768" t="s">
        <v>987</v>
      </c>
    </row>
    <row r="1172" customFormat="false" ht="13.5" hidden="false" customHeight="false" outlineLevel="0" collapsed="false">
      <c r="V1172" s="768" t="s">
        <v>655</v>
      </c>
      <c r="W1172" s="768" t="s">
        <v>1928</v>
      </c>
    </row>
    <row r="1173" customFormat="false" ht="13.5" hidden="false" customHeight="false" outlineLevel="0" collapsed="false">
      <c r="V1173" s="768" t="s">
        <v>655</v>
      </c>
      <c r="W1173" s="768" t="s">
        <v>1929</v>
      </c>
    </row>
    <row r="1174" customFormat="false" ht="13.5" hidden="false" customHeight="false" outlineLevel="0" collapsed="false">
      <c r="V1174" s="768" t="s">
        <v>655</v>
      </c>
      <c r="W1174" s="768" t="s">
        <v>1525</v>
      </c>
    </row>
    <row r="1175" customFormat="false" ht="13.5" hidden="false" customHeight="false" outlineLevel="0" collapsed="false">
      <c r="V1175" s="768" t="s">
        <v>655</v>
      </c>
      <c r="W1175" s="768" t="s">
        <v>1930</v>
      </c>
    </row>
    <row r="1176" customFormat="false" ht="13.5" hidden="false" customHeight="false" outlineLevel="0" collapsed="false">
      <c r="V1176" s="768" t="s">
        <v>655</v>
      </c>
      <c r="W1176" s="768" t="s">
        <v>1931</v>
      </c>
    </row>
    <row r="1177" customFormat="false" ht="13.5" hidden="false" customHeight="false" outlineLevel="0" collapsed="false">
      <c r="V1177" s="768" t="s">
        <v>655</v>
      </c>
      <c r="W1177" s="768" t="s">
        <v>831</v>
      </c>
    </row>
    <row r="1178" customFormat="false" ht="13.5" hidden="false" customHeight="false" outlineLevel="0" collapsed="false">
      <c r="V1178" s="768" t="s">
        <v>655</v>
      </c>
      <c r="W1178" s="768" t="s">
        <v>1527</v>
      </c>
    </row>
    <row r="1179" customFormat="false" ht="13.5" hidden="false" customHeight="false" outlineLevel="0" collapsed="false">
      <c r="V1179" s="768" t="s">
        <v>655</v>
      </c>
      <c r="W1179" s="768" t="s">
        <v>1529</v>
      </c>
    </row>
    <row r="1180" customFormat="false" ht="13.5" hidden="false" customHeight="false" outlineLevel="0" collapsed="false">
      <c r="V1180" s="768" t="s">
        <v>655</v>
      </c>
      <c r="W1180" s="768" t="s">
        <v>989</v>
      </c>
    </row>
    <row r="1181" customFormat="false" ht="13.5" hidden="false" customHeight="false" outlineLevel="0" collapsed="false">
      <c r="V1181" s="768" t="s">
        <v>655</v>
      </c>
      <c r="W1181" s="768" t="s">
        <v>1932</v>
      </c>
    </row>
    <row r="1182" customFormat="false" ht="13.5" hidden="false" customHeight="false" outlineLevel="0" collapsed="false">
      <c r="V1182" s="768" t="s">
        <v>655</v>
      </c>
      <c r="W1182" s="768" t="s">
        <v>991</v>
      </c>
    </row>
    <row r="1183" customFormat="false" ht="13.5" hidden="false" customHeight="false" outlineLevel="0" collapsed="false">
      <c r="V1183" s="768" t="s">
        <v>655</v>
      </c>
      <c r="W1183" s="768" t="s">
        <v>1933</v>
      </c>
    </row>
    <row r="1184" customFormat="false" ht="13.5" hidden="false" customHeight="false" outlineLevel="0" collapsed="false">
      <c r="V1184" s="768" t="s">
        <v>655</v>
      </c>
      <c r="W1184" s="768" t="s">
        <v>1934</v>
      </c>
    </row>
    <row r="1185" customFormat="false" ht="13.5" hidden="false" customHeight="false" outlineLevel="0" collapsed="false">
      <c r="V1185" s="768" t="s">
        <v>655</v>
      </c>
      <c r="W1185" s="768" t="s">
        <v>1935</v>
      </c>
    </row>
    <row r="1186" customFormat="false" ht="13.5" hidden="false" customHeight="false" outlineLevel="0" collapsed="false">
      <c r="V1186" s="768" t="s">
        <v>655</v>
      </c>
      <c r="W1186" s="768" t="s">
        <v>1936</v>
      </c>
    </row>
    <row r="1187" customFormat="false" ht="13.5" hidden="false" customHeight="false" outlineLevel="0" collapsed="false">
      <c r="V1187" s="768" t="s">
        <v>655</v>
      </c>
      <c r="W1187" s="768" t="s">
        <v>1937</v>
      </c>
    </row>
    <row r="1188" customFormat="false" ht="13.5" hidden="false" customHeight="false" outlineLevel="0" collapsed="false">
      <c r="V1188" s="768" t="s">
        <v>655</v>
      </c>
      <c r="W1188" s="768" t="s">
        <v>1938</v>
      </c>
    </row>
    <row r="1189" customFormat="false" ht="13.5" hidden="false" customHeight="false" outlineLevel="0" collapsed="false">
      <c r="V1189" s="768" t="s">
        <v>655</v>
      </c>
      <c r="W1189" s="768" t="s">
        <v>1939</v>
      </c>
    </row>
    <row r="1190" customFormat="false" ht="13.5" hidden="false" customHeight="false" outlineLevel="0" collapsed="false">
      <c r="V1190" s="768" t="s">
        <v>655</v>
      </c>
      <c r="W1190" s="768" t="s">
        <v>1940</v>
      </c>
    </row>
    <row r="1191" customFormat="false" ht="13.5" hidden="false" customHeight="false" outlineLevel="0" collapsed="false">
      <c r="V1191" s="768" t="s">
        <v>655</v>
      </c>
      <c r="W1191" s="768" t="s">
        <v>1941</v>
      </c>
    </row>
    <row r="1192" customFormat="false" ht="13.5" hidden="false" customHeight="false" outlineLevel="0" collapsed="false">
      <c r="V1192" s="768" t="s">
        <v>655</v>
      </c>
      <c r="W1192" s="768" t="s">
        <v>1942</v>
      </c>
    </row>
    <row r="1193" customFormat="false" ht="13.5" hidden="false" customHeight="false" outlineLevel="0" collapsed="false">
      <c r="V1193" s="768" t="s">
        <v>655</v>
      </c>
      <c r="W1193" s="768" t="s">
        <v>1249</v>
      </c>
    </row>
    <row r="1194" customFormat="false" ht="13.5" hidden="false" customHeight="false" outlineLevel="0" collapsed="false">
      <c r="V1194" s="768" t="s">
        <v>655</v>
      </c>
      <c r="W1194" s="768" t="s">
        <v>1943</v>
      </c>
    </row>
    <row r="1195" customFormat="false" ht="13.5" hidden="false" customHeight="false" outlineLevel="0" collapsed="false">
      <c r="V1195" s="768" t="s">
        <v>655</v>
      </c>
      <c r="W1195" s="768" t="s">
        <v>1531</v>
      </c>
    </row>
    <row r="1196" customFormat="false" ht="13.5" hidden="false" customHeight="false" outlineLevel="0" collapsed="false">
      <c r="V1196" s="768" t="s">
        <v>655</v>
      </c>
      <c r="W1196" s="768" t="s">
        <v>1532</v>
      </c>
    </row>
    <row r="1197" customFormat="false" ht="13.5" hidden="false" customHeight="false" outlineLevel="0" collapsed="false">
      <c r="V1197" s="768" t="s">
        <v>655</v>
      </c>
      <c r="W1197" s="768" t="s">
        <v>1944</v>
      </c>
    </row>
    <row r="1198" customFormat="false" ht="13.5" hidden="false" customHeight="false" outlineLevel="0" collapsed="false">
      <c r="V1198" s="768" t="s">
        <v>655</v>
      </c>
      <c r="W1198" s="768" t="s">
        <v>1945</v>
      </c>
    </row>
    <row r="1199" customFormat="false" ht="13.5" hidden="false" customHeight="false" outlineLevel="0" collapsed="false">
      <c r="V1199" s="768" t="s">
        <v>655</v>
      </c>
      <c r="W1199" s="768" t="s">
        <v>1946</v>
      </c>
    </row>
    <row r="1200" customFormat="false" ht="13.5" hidden="false" customHeight="false" outlineLevel="0" collapsed="false">
      <c r="V1200" s="768" t="s">
        <v>655</v>
      </c>
      <c r="W1200" s="768" t="s">
        <v>1242</v>
      </c>
    </row>
    <row r="1201" customFormat="false" ht="13.5" hidden="false" customHeight="false" outlineLevel="0" collapsed="false">
      <c r="V1201" s="768" t="s">
        <v>655</v>
      </c>
      <c r="W1201" s="768" t="s">
        <v>1947</v>
      </c>
    </row>
    <row r="1202" customFormat="false" ht="13.5" hidden="false" customHeight="false" outlineLevel="0" collapsed="false">
      <c r="V1202" s="768" t="s">
        <v>655</v>
      </c>
      <c r="W1202" s="768" t="s">
        <v>1948</v>
      </c>
    </row>
    <row r="1203" customFormat="false" ht="13.5" hidden="false" customHeight="false" outlineLevel="0" collapsed="false">
      <c r="V1203" s="768" t="s">
        <v>655</v>
      </c>
      <c r="W1203" s="768" t="s">
        <v>1949</v>
      </c>
    </row>
    <row r="1204" customFormat="false" ht="13.5" hidden="false" customHeight="false" outlineLevel="0" collapsed="false">
      <c r="V1204" s="768" t="s">
        <v>655</v>
      </c>
      <c r="W1204" s="768" t="s">
        <v>1950</v>
      </c>
    </row>
    <row r="1205" customFormat="false" ht="13.5" hidden="false" customHeight="false" outlineLevel="0" collapsed="false">
      <c r="V1205" s="768" t="s">
        <v>662</v>
      </c>
      <c r="W1205" s="768" t="s">
        <v>1251</v>
      </c>
    </row>
    <row r="1206" customFormat="false" ht="13.5" hidden="false" customHeight="false" outlineLevel="0" collapsed="false">
      <c r="V1206" s="768" t="s">
        <v>662</v>
      </c>
      <c r="W1206" s="768" t="s">
        <v>1533</v>
      </c>
    </row>
    <row r="1207" customFormat="false" ht="13.5" hidden="false" customHeight="false" outlineLevel="0" collapsed="false">
      <c r="V1207" s="768" t="s">
        <v>662</v>
      </c>
      <c r="W1207" s="768" t="s">
        <v>1253</v>
      </c>
    </row>
    <row r="1208" customFormat="false" ht="13.5" hidden="false" customHeight="false" outlineLevel="0" collapsed="false">
      <c r="V1208" s="768" t="s">
        <v>662</v>
      </c>
      <c r="W1208" s="768" t="s">
        <v>1534</v>
      </c>
    </row>
    <row r="1209" customFormat="false" ht="13.5" hidden="false" customHeight="false" outlineLevel="0" collapsed="false">
      <c r="V1209" s="768" t="s">
        <v>662</v>
      </c>
      <c r="W1209" s="768" t="s">
        <v>1535</v>
      </c>
    </row>
    <row r="1210" customFormat="false" ht="13.5" hidden="false" customHeight="false" outlineLevel="0" collapsed="false">
      <c r="V1210" s="768" t="s">
        <v>662</v>
      </c>
      <c r="W1210" s="768" t="s">
        <v>1537</v>
      </c>
    </row>
    <row r="1211" customFormat="false" ht="13.5" hidden="false" customHeight="false" outlineLevel="0" collapsed="false">
      <c r="V1211" s="768" t="s">
        <v>662</v>
      </c>
      <c r="W1211" s="768" t="s">
        <v>1951</v>
      </c>
    </row>
    <row r="1212" customFormat="false" ht="13.5" hidden="false" customHeight="false" outlineLevel="0" collapsed="false">
      <c r="V1212" s="768" t="s">
        <v>662</v>
      </c>
      <c r="W1212" s="768" t="s">
        <v>1538</v>
      </c>
    </row>
    <row r="1213" customFormat="false" ht="13.5" hidden="false" customHeight="false" outlineLevel="0" collapsed="false">
      <c r="V1213" s="768" t="s">
        <v>662</v>
      </c>
      <c r="W1213" s="768" t="s">
        <v>1255</v>
      </c>
    </row>
    <row r="1214" customFormat="false" ht="13.5" hidden="false" customHeight="false" outlineLevel="0" collapsed="false">
      <c r="V1214" s="768" t="s">
        <v>662</v>
      </c>
      <c r="W1214" s="768" t="s">
        <v>1539</v>
      </c>
    </row>
    <row r="1215" customFormat="false" ht="13.5" hidden="false" customHeight="false" outlineLevel="0" collapsed="false">
      <c r="V1215" s="768" t="s">
        <v>662</v>
      </c>
      <c r="W1215" s="768" t="s">
        <v>1540</v>
      </c>
    </row>
    <row r="1216" customFormat="false" ht="13.5" hidden="false" customHeight="false" outlineLevel="0" collapsed="false">
      <c r="V1216" s="768" t="s">
        <v>662</v>
      </c>
      <c r="W1216" s="768" t="s">
        <v>1541</v>
      </c>
    </row>
    <row r="1217" customFormat="false" ht="13.5" hidden="false" customHeight="false" outlineLevel="0" collapsed="false">
      <c r="V1217" s="768" t="s">
        <v>662</v>
      </c>
      <c r="W1217" s="768" t="s">
        <v>1543</v>
      </c>
    </row>
    <row r="1218" customFormat="false" ht="13.5" hidden="false" customHeight="false" outlineLevel="0" collapsed="false">
      <c r="V1218" s="768" t="s">
        <v>662</v>
      </c>
      <c r="W1218" s="768" t="s">
        <v>1545</v>
      </c>
    </row>
    <row r="1219" customFormat="false" ht="13.5" hidden="false" customHeight="false" outlineLevel="0" collapsed="false">
      <c r="V1219" s="768" t="s">
        <v>662</v>
      </c>
      <c r="W1219" s="768" t="s">
        <v>1547</v>
      </c>
    </row>
    <row r="1220" customFormat="false" ht="13.5" hidden="false" customHeight="false" outlineLevel="0" collapsed="false">
      <c r="V1220" s="768" t="s">
        <v>662</v>
      </c>
      <c r="W1220" s="768" t="s">
        <v>1548</v>
      </c>
    </row>
    <row r="1221" customFormat="false" ht="13.5" hidden="false" customHeight="false" outlineLevel="0" collapsed="false">
      <c r="V1221" s="768" t="s">
        <v>662</v>
      </c>
      <c r="W1221" s="768" t="s">
        <v>1549</v>
      </c>
    </row>
    <row r="1222" customFormat="false" ht="13.5" hidden="false" customHeight="false" outlineLevel="0" collapsed="false">
      <c r="V1222" s="768" t="s">
        <v>662</v>
      </c>
      <c r="W1222" s="768" t="s">
        <v>1405</v>
      </c>
    </row>
    <row r="1223" customFormat="false" ht="13.5" hidden="false" customHeight="false" outlineLevel="0" collapsed="false">
      <c r="V1223" s="768" t="s">
        <v>662</v>
      </c>
      <c r="W1223" s="768" t="s">
        <v>1550</v>
      </c>
    </row>
    <row r="1224" customFormat="false" ht="13.5" hidden="false" customHeight="false" outlineLevel="0" collapsed="false">
      <c r="V1224" s="768" t="s">
        <v>662</v>
      </c>
      <c r="W1224" s="768" t="s">
        <v>1551</v>
      </c>
    </row>
    <row r="1225" customFormat="false" ht="13.5" hidden="false" customHeight="false" outlineLevel="0" collapsed="false">
      <c r="V1225" s="768" t="s">
        <v>662</v>
      </c>
      <c r="W1225" s="768" t="s">
        <v>1553</v>
      </c>
    </row>
    <row r="1226" customFormat="false" ht="13.5" hidden="false" customHeight="false" outlineLevel="0" collapsed="false">
      <c r="V1226" s="768" t="s">
        <v>662</v>
      </c>
      <c r="W1226" s="768" t="s">
        <v>1952</v>
      </c>
    </row>
    <row r="1227" customFormat="false" ht="13.5" hidden="false" customHeight="false" outlineLevel="0" collapsed="false">
      <c r="V1227" s="768" t="s">
        <v>662</v>
      </c>
      <c r="W1227" s="768" t="s">
        <v>1953</v>
      </c>
    </row>
    <row r="1228" customFormat="false" ht="13.5" hidden="false" customHeight="false" outlineLevel="0" collapsed="false">
      <c r="V1228" s="768" t="s">
        <v>662</v>
      </c>
      <c r="W1228" s="768" t="s">
        <v>1555</v>
      </c>
    </row>
    <row r="1229" customFormat="false" ht="13.5" hidden="false" customHeight="false" outlineLevel="0" collapsed="false">
      <c r="V1229" s="768" t="s">
        <v>662</v>
      </c>
      <c r="W1229" s="768" t="s">
        <v>1556</v>
      </c>
    </row>
    <row r="1230" customFormat="false" ht="13.5" hidden="false" customHeight="false" outlineLevel="0" collapsed="false">
      <c r="V1230" s="768" t="s">
        <v>662</v>
      </c>
      <c r="W1230" s="768" t="s">
        <v>1558</v>
      </c>
    </row>
    <row r="1231" customFormat="false" ht="13.5" hidden="false" customHeight="false" outlineLevel="0" collapsed="false">
      <c r="V1231" s="768" t="s">
        <v>662</v>
      </c>
      <c r="W1231" s="768" t="s">
        <v>1559</v>
      </c>
    </row>
    <row r="1232" customFormat="false" ht="13.5" hidden="false" customHeight="false" outlineLevel="0" collapsed="false">
      <c r="V1232" s="768" t="s">
        <v>662</v>
      </c>
      <c r="W1232" s="768" t="s">
        <v>1560</v>
      </c>
    </row>
    <row r="1233" customFormat="false" ht="13.5" hidden="false" customHeight="false" outlineLevel="0" collapsed="false">
      <c r="V1233" s="768" t="s">
        <v>662</v>
      </c>
      <c r="W1233" s="768" t="s">
        <v>1954</v>
      </c>
    </row>
    <row r="1234" customFormat="false" ht="13.5" hidden="false" customHeight="false" outlineLevel="0" collapsed="false">
      <c r="V1234" s="768" t="s">
        <v>662</v>
      </c>
      <c r="W1234" s="768" t="s">
        <v>1955</v>
      </c>
    </row>
    <row r="1235" customFormat="false" ht="13.5" hidden="false" customHeight="false" outlineLevel="0" collapsed="false">
      <c r="V1235" s="768" t="s">
        <v>662</v>
      </c>
      <c r="W1235" s="768" t="s">
        <v>1956</v>
      </c>
    </row>
    <row r="1236" customFormat="false" ht="13.5" hidden="false" customHeight="false" outlineLevel="0" collapsed="false">
      <c r="V1236" s="768" t="s">
        <v>662</v>
      </c>
      <c r="W1236" s="768" t="s">
        <v>1957</v>
      </c>
    </row>
    <row r="1237" customFormat="false" ht="13.5" hidden="false" customHeight="false" outlineLevel="0" collapsed="false">
      <c r="V1237" s="768" t="s">
        <v>662</v>
      </c>
      <c r="W1237" s="768" t="s">
        <v>1958</v>
      </c>
    </row>
    <row r="1238" customFormat="false" ht="13.5" hidden="false" customHeight="false" outlineLevel="0" collapsed="false">
      <c r="V1238" s="768" t="s">
        <v>662</v>
      </c>
      <c r="W1238" s="768" t="s">
        <v>1959</v>
      </c>
    </row>
    <row r="1239" customFormat="false" ht="13.5" hidden="false" customHeight="false" outlineLevel="0" collapsed="false">
      <c r="V1239" s="768" t="s">
        <v>662</v>
      </c>
      <c r="W1239" s="768" t="s">
        <v>1960</v>
      </c>
    </row>
    <row r="1240" customFormat="false" ht="13.5" hidden="false" customHeight="false" outlineLevel="0" collapsed="false">
      <c r="V1240" s="768" t="s">
        <v>662</v>
      </c>
      <c r="W1240" s="768" t="s">
        <v>1961</v>
      </c>
    </row>
    <row r="1241" customFormat="false" ht="13.5" hidden="false" customHeight="false" outlineLevel="0" collapsed="false">
      <c r="V1241" s="768" t="s">
        <v>662</v>
      </c>
      <c r="W1241" s="768" t="s">
        <v>1962</v>
      </c>
    </row>
    <row r="1242" customFormat="false" ht="13.5" hidden="false" customHeight="false" outlineLevel="0" collapsed="false">
      <c r="V1242" s="768" t="s">
        <v>662</v>
      </c>
      <c r="W1242" s="768" t="s">
        <v>1788</v>
      </c>
    </row>
    <row r="1243" customFormat="false" ht="13.5" hidden="false" customHeight="false" outlineLevel="0" collapsed="false">
      <c r="V1243" s="768" t="s">
        <v>662</v>
      </c>
      <c r="W1243" s="768" t="s">
        <v>1963</v>
      </c>
    </row>
    <row r="1244" customFormat="false" ht="13.5" hidden="false" customHeight="false" outlineLevel="0" collapsed="false">
      <c r="V1244" s="768" t="s">
        <v>670</v>
      </c>
      <c r="W1244" s="768" t="s">
        <v>1257</v>
      </c>
    </row>
    <row r="1245" customFormat="false" ht="13.5" hidden="false" customHeight="false" outlineLevel="0" collapsed="false">
      <c r="V1245" s="768" t="s">
        <v>670</v>
      </c>
      <c r="W1245" s="768" t="s">
        <v>1964</v>
      </c>
    </row>
    <row r="1246" customFormat="false" ht="13.5" hidden="false" customHeight="false" outlineLevel="0" collapsed="false">
      <c r="V1246" s="768" t="s">
        <v>670</v>
      </c>
      <c r="W1246" s="768" t="s">
        <v>1259</v>
      </c>
    </row>
    <row r="1247" customFormat="false" ht="13.5" hidden="false" customHeight="false" outlineLevel="0" collapsed="false">
      <c r="V1247" s="768" t="s">
        <v>670</v>
      </c>
      <c r="W1247" s="768" t="s">
        <v>1965</v>
      </c>
    </row>
    <row r="1248" customFormat="false" ht="13.5" hidden="false" customHeight="false" outlineLevel="0" collapsed="false">
      <c r="V1248" s="768" t="s">
        <v>670</v>
      </c>
      <c r="W1248" s="768" t="s">
        <v>1966</v>
      </c>
    </row>
    <row r="1249" customFormat="false" ht="13.5" hidden="false" customHeight="false" outlineLevel="0" collapsed="false">
      <c r="V1249" s="768" t="s">
        <v>670</v>
      </c>
      <c r="W1249" s="768" t="s">
        <v>1967</v>
      </c>
    </row>
    <row r="1250" customFormat="false" ht="13.5" hidden="false" customHeight="false" outlineLevel="0" collapsed="false">
      <c r="V1250" s="768" t="s">
        <v>670</v>
      </c>
      <c r="W1250" s="768" t="s">
        <v>1968</v>
      </c>
    </row>
    <row r="1251" customFormat="false" ht="13.5" hidden="false" customHeight="false" outlineLevel="0" collapsed="false">
      <c r="V1251" s="768" t="s">
        <v>670</v>
      </c>
      <c r="W1251" s="768" t="s">
        <v>1969</v>
      </c>
    </row>
    <row r="1252" customFormat="false" ht="13.5" hidden="false" customHeight="false" outlineLevel="0" collapsed="false">
      <c r="V1252" s="768" t="s">
        <v>670</v>
      </c>
      <c r="W1252" s="768" t="s">
        <v>1970</v>
      </c>
    </row>
    <row r="1253" customFormat="false" ht="13.5" hidden="false" customHeight="false" outlineLevel="0" collapsed="false">
      <c r="V1253" s="768" t="s">
        <v>670</v>
      </c>
      <c r="W1253" s="768" t="s">
        <v>1971</v>
      </c>
    </row>
    <row r="1254" customFormat="false" ht="13.5" hidden="false" customHeight="false" outlineLevel="0" collapsed="false">
      <c r="V1254" s="768" t="s">
        <v>670</v>
      </c>
      <c r="W1254" s="768" t="s">
        <v>1972</v>
      </c>
    </row>
    <row r="1255" customFormat="false" ht="13.5" hidden="false" customHeight="false" outlineLevel="0" collapsed="false">
      <c r="V1255" s="768" t="s">
        <v>670</v>
      </c>
      <c r="W1255" s="768" t="s">
        <v>1973</v>
      </c>
    </row>
    <row r="1256" customFormat="false" ht="13.5" hidden="false" customHeight="false" outlineLevel="0" collapsed="false">
      <c r="V1256" s="768" t="s">
        <v>670</v>
      </c>
      <c r="W1256" s="768" t="s">
        <v>1974</v>
      </c>
    </row>
    <row r="1257" customFormat="false" ht="13.5" hidden="false" customHeight="false" outlineLevel="0" collapsed="false">
      <c r="V1257" s="768" t="s">
        <v>670</v>
      </c>
      <c r="W1257" s="768" t="s">
        <v>1975</v>
      </c>
    </row>
    <row r="1258" customFormat="false" ht="13.5" hidden="false" customHeight="false" outlineLevel="0" collapsed="false">
      <c r="V1258" s="768" t="s">
        <v>670</v>
      </c>
      <c r="W1258" s="768" t="s">
        <v>1976</v>
      </c>
    </row>
    <row r="1259" customFormat="false" ht="13.5" hidden="false" customHeight="false" outlineLevel="0" collapsed="false">
      <c r="V1259" s="768" t="s">
        <v>670</v>
      </c>
      <c r="W1259" s="768" t="s">
        <v>1977</v>
      </c>
    </row>
    <row r="1260" customFormat="false" ht="13.5" hidden="false" customHeight="false" outlineLevel="0" collapsed="false">
      <c r="V1260" s="768" t="s">
        <v>670</v>
      </c>
      <c r="W1260" s="768" t="s">
        <v>1744</v>
      </c>
    </row>
    <row r="1261" customFormat="false" ht="13.5" hidden="false" customHeight="false" outlineLevel="0" collapsed="false">
      <c r="V1261" s="768" t="s">
        <v>670</v>
      </c>
      <c r="W1261" s="768" t="s">
        <v>1003</v>
      </c>
    </row>
    <row r="1262" customFormat="false" ht="13.5" hidden="false" customHeight="false" outlineLevel="0" collapsed="false">
      <c r="V1262" s="768" t="s">
        <v>670</v>
      </c>
      <c r="W1262" s="768" t="s">
        <v>1978</v>
      </c>
    </row>
    <row r="1263" customFormat="false" ht="13.5" hidden="false" customHeight="false" outlineLevel="0" collapsed="false">
      <c r="V1263" s="768" t="s">
        <v>670</v>
      </c>
      <c r="W1263" s="768" t="s">
        <v>1979</v>
      </c>
    </row>
    <row r="1264" customFormat="false" ht="13.5" hidden="false" customHeight="false" outlineLevel="0" collapsed="false">
      <c r="V1264" s="768" t="s">
        <v>670</v>
      </c>
      <c r="W1264" s="768" t="s">
        <v>1980</v>
      </c>
    </row>
    <row r="1265" customFormat="false" ht="13.5" hidden="false" customHeight="false" outlineLevel="0" collapsed="false">
      <c r="V1265" s="768" t="s">
        <v>670</v>
      </c>
      <c r="W1265" s="768" t="s">
        <v>1981</v>
      </c>
    </row>
    <row r="1266" customFormat="false" ht="13.5" hidden="false" customHeight="false" outlineLevel="0" collapsed="false">
      <c r="V1266" s="768" t="s">
        <v>670</v>
      </c>
      <c r="W1266" s="768" t="s">
        <v>1982</v>
      </c>
    </row>
    <row r="1267" customFormat="false" ht="13.5" hidden="false" customHeight="false" outlineLevel="0" collapsed="false">
      <c r="V1267" s="768" t="s">
        <v>670</v>
      </c>
      <c r="W1267" s="768" t="s">
        <v>1983</v>
      </c>
    </row>
    <row r="1268" customFormat="false" ht="13.5" hidden="false" customHeight="false" outlineLevel="0" collapsed="false">
      <c r="V1268" s="768" t="s">
        <v>670</v>
      </c>
      <c r="W1268" s="768" t="s">
        <v>1984</v>
      </c>
    </row>
    <row r="1269" customFormat="false" ht="13.5" hidden="false" customHeight="false" outlineLevel="0" collapsed="false">
      <c r="V1269" s="768" t="s">
        <v>670</v>
      </c>
      <c r="W1269" s="768" t="s">
        <v>1985</v>
      </c>
    </row>
    <row r="1270" customFormat="false" ht="13.5" hidden="false" customHeight="false" outlineLevel="0" collapsed="false">
      <c r="V1270" s="768" t="s">
        <v>670</v>
      </c>
      <c r="W1270" s="768" t="s">
        <v>1986</v>
      </c>
    </row>
    <row r="1271" customFormat="false" ht="13.5" hidden="false" customHeight="false" outlineLevel="0" collapsed="false">
      <c r="V1271" s="768" t="s">
        <v>670</v>
      </c>
      <c r="W1271" s="768" t="s">
        <v>1987</v>
      </c>
    </row>
    <row r="1272" customFormat="false" ht="13.5" hidden="false" customHeight="false" outlineLevel="0" collapsed="false">
      <c r="V1272" s="768" t="s">
        <v>670</v>
      </c>
      <c r="W1272" s="768" t="s">
        <v>1988</v>
      </c>
    </row>
    <row r="1273" customFormat="false" ht="13.5" hidden="false" customHeight="false" outlineLevel="0" collapsed="false">
      <c r="V1273" s="768" t="s">
        <v>670</v>
      </c>
      <c r="W1273" s="768" t="s">
        <v>1989</v>
      </c>
    </row>
    <row r="1274" customFormat="false" ht="13.5" hidden="false" customHeight="false" outlineLevel="0" collapsed="false">
      <c r="V1274" s="768" t="s">
        <v>677</v>
      </c>
      <c r="W1274" s="768" t="s">
        <v>1990</v>
      </c>
    </row>
    <row r="1275" customFormat="false" ht="13.5" hidden="false" customHeight="false" outlineLevel="0" collapsed="false">
      <c r="V1275" s="768" t="s">
        <v>677</v>
      </c>
      <c r="W1275" s="768" t="s">
        <v>1991</v>
      </c>
    </row>
    <row r="1276" customFormat="false" ht="13.5" hidden="false" customHeight="false" outlineLevel="0" collapsed="false">
      <c r="V1276" s="768" t="s">
        <v>677</v>
      </c>
      <c r="W1276" s="768" t="s">
        <v>1992</v>
      </c>
    </row>
    <row r="1277" customFormat="false" ht="13.5" hidden="false" customHeight="false" outlineLevel="0" collapsed="false">
      <c r="V1277" s="768" t="s">
        <v>677</v>
      </c>
      <c r="W1277" s="768" t="s">
        <v>1993</v>
      </c>
    </row>
    <row r="1278" customFormat="false" ht="13.5" hidden="false" customHeight="false" outlineLevel="0" collapsed="false">
      <c r="V1278" s="768" t="s">
        <v>677</v>
      </c>
      <c r="W1278" s="768" t="s">
        <v>1994</v>
      </c>
    </row>
    <row r="1279" customFormat="false" ht="13.5" hidden="false" customHeight="false" outlineLevel="0" collapsed="false">
      <c r="V1279" s="768" t="s">
        <v>677</v>
      </c>
      <c r="W1279" s="768" t="s">
        <v>1995</v>
      </c>
    </row>
    <row r="1280" customFormat="false" ht="13.5" hidden="false" customHeight="false" outlineLevel="0" collapsed="false">
      <c r="V1280" s="768" t="s">
        <v>677</v>
      </c>
      <c r="W1280" s="768" t="s">
        <v>1996</v>
      </c>
    </row>
    <row r="1281" customFormat="false" ht="13.5" hidden="false" customHeight="false" outlineLevel="0" collapsed="false">
      <c r="V1281" s="768" t="s">
        <v>677</v>
      </c>
      <c r="W1281" s="768" t="s">
        <v>1997</v>
      </c>
    </row>
    <row r="1282" customFormat="false" ht="13.5" hidden="false" customHeight="false" outlineLevel="0" collapsed="false">
      <c r="V1282" s="768" t="s">
        <v>677</v>
      </c>
      <c r="W1282" s="768" t="s">
        <v>1998</v>
      </c>
    </row>
    <row r="1283" customFormat="false" ht="13.5" hidden="false" customHeight="false" outlineLevel="0" collapsed="false">
      <c r="V1283" s="768" t="s">
        <v>677</v>
      </c>
      <c r="W1283" s="768" t="s">
        <v>1999</v>
      </c>
    </row>
    <row r="1284" customFormat="false" ht="13.5" hidden="false" customHeight="false" outlineLevel="0" collapsed="false">
      <c r="V1284" s="768" t="s">
        <v>677</v>
      </c>
      <c r="W1284" s="768" t="s">
        <v>2000</v>
      </c>
    </row>
    <row r="1285" customFormat="false" ht="13.5" hidden="false" customHeight="false" outlineLevel="0" collapsed="false">
      <c r="V1285" s="768" t="s">
        <v>677</v>
      </c>
      <c r="W1285" s="768" t="s">
        <v>2001</v>
      </c>
    </row>
    <row r="1286" customFormat="false" ht="13.5" hidden="false" customHeight="false" outlineLevel="0" collapsed="false">
      <c r="V1286" s="768" t="s">
        <v>677</v>
      </c>
      <c r="W1286" s="768" t="s">
        <v>2002</v>
      </c>
    </row>
    <row r="1287" customFormat="false" ht="13.5" hidden="false" customHeight="false" outlineLevel="0" collapsed="false">
      <c r="V1287" s="768" t="s">
        <v>677</v>
      </c>
      <c r="W1287" s="768" t="s">
        <v>2003</v>
      </c>
    </row>
    <row r="1288" customFormat="false" ht="13.5" hidden="false" customHeight="false" outlineLevel="0" collapsed="false">
      <c r="V1288" s="768" t="s">
        <v>677</v>
      </c>
      <c r="W1288" s="768" t="s">
        <v>1160</v>
      </c>
    </row>
    <row r="1289" customFormat="false" ht="13.5" hidden="false" customHeight="false" outlineLevel="0" collapsed="false">
      <c r="V1289" s="768" t="s">
        <v>677</v>
      </c>
      <c r="W1289" s="768" t="s">
        <v>2004</v>
      </c>
    </row>
    <row r="1290" customFormat="false" ht="13.5" hidden="false" customHeight="false" outlineLevel="0" collapsed="false">
      <c r="V1290" s="768" t="s">
        <v>677</v>
      </c>
      <c r="W1290" s="768" t="s">
        <v>2005</v>
      </c>
    </row>
    <row r="1291" customFormat="false" ht="13.5" hidden="false" customHeight="false" outlineLevel="0" collapsed="false">
      <c r="V1291" s="768" t="s">
        <v>677</v>
      </c>
      <c r="W1291" s="768" t="s">
        <v>1517</v>
      </c>
    </row>
    <row r="1292" customFormat="false" ht="13.5" hidden="false" customHeight="false" outlineLevel="0" collapsed="false">
      <c r="V1292" s="768" t="s">
        <v>677</v>
      </c>
      <c r="W1292" s="768" t="s">
        <v>2006</v>
      </c>
    </row>
    <row r="1293" customFormat="false" ht="13.5" hidden="false" customHeight="false" outlineLevel="0" collapsed="false">
      <c r="V1293" s="768" t="s">
        <v>685</v>
      </c>
      <c r="W1293" s="768" t="s">
        <v>2007</v>
      </c>
    </row>
    <row r="1294" customFormat="false" ht="13.5" hidden="false" customHeight="false" outlineLevel="0" collapsed="false">
      <c r="V1294" s="768" t="s">
        <v>685</v>
      </c>
      <c r="W1294" s="768" t="s">
        <v>2008</v>
      </c>
    </row>
    <row r="1295" customFormat="false" ht="13.5" hidden="false" customHeight="false" outlineLevel="0" collapsed="false">
      <c r="V1295" s="768" t="s">
        <v>685</v>
      </c>
      <c r="W1295" s="768" t="s">
        <v>2009</v>
      </c>
    </row>
    <row r="1296" customFormat="false" ht="13.5" hidden="false" customHeight="false" outlineLevel="0" collapsed="false">
      <c r="V1296" s="768" t="s">
        <v>685</v>
      </c>
      <c r="W1296" s="768" t="s">
        <v>2010</v>
      </c>
    </row>
    <row r="1297" customFormat="false" ht="13.5" hidden="false" customHeight="false" outlineLevel="0" collapsed="false">
      <c r="V1297" s="768" t="s">
        <v>685</v>
      </c>
      <c r="W1297" s="768" t="s">
        <v>2011</v>
      </c>
    </row>
    <row r="1298" customFormat="false" ht="13.5" hidden="false" customHeight="false" outlineLevel="0" collapsed="false">
      <c r="V1298" s="768" t="s">
        <v>685</v>
      </c>
      <c r="W1298" s="768" t="s">
        <v>2012</v>
      </c>
    </row>
    <row r="1299" customFormat="false" ht="13.5" hidden="false" customHeight="false" outlineLevel="0" collapsed="false">
      <c r="V1299" s="768" t="s">
        <v>685</v>
      </c>
      <c r="W1299" s="768" t="s">
        <v>2013</v>
      </c>
    </row>
    <row r="1300" customFormat="false" ht="13.5" hidden="false" customHeight="false" outlineLevel="0" collapsed="false">
      <c r="V1300" s="768" t="s">
        <v>685</v>
      </c>
      <c r="W1300" s="768" t="s">
        <v>2014</v>
      </c>
    </row>
    <row r="1301" customFormat="false" ht="13.5" hidden="false" customHeight="false" outlineLevel="0" collapsed="false">
      <c r="V1301" s="768" t="s">
        <v>685</v>
      </c>
      <c r="W1301" s="768" t="s">
        <v>2015</v>
      </c>
    </row>
    <row r="1302" customFormat="false" ht="13.5" hidden="false" customHeight="false" outlineLevel="0" collapsed="false">
      <c r="V1302" s="768" t="s">
        <v>685</v>
      </c>
      <c r="W1302" s="768" t="s">
        <v>2016</v>
      </c>
    </row>
    <row r="1303" customFormat="false" ht="13.5" hidden="false" customHeight="false" outlineLevel="0" collapsed="false">
      <c r="V1303" s="768" t="s">
        <v>685</v>
      </c>
      <c r="W1303" s="768" t="s">
        <v>2017</v>
      </c>
    </row>
    <row r="1304" customFormat="false" ht="13.5" hidden="false" customHeight="false" outlineLevel="0" collapsed="false">
      <c r="V1304" s="768" t="s">
        <v>685</v>
      </c>
      <c r="W1304" s="768" t="s">
        <v>1344</v>
      </c>
    </row>
    <row r="1305" customFormat="false" ht="13.5" hidden="false" customHeight="false" outlineLevel="0" collapsed="false">
      <c r="V1305" s="768" t="s">
        <v>685</v>
      </c>
      <c r="W1305" s="768" t="s">
        <v>2018</v>
      </c>
    </row>
    <row r="1306" customFormat="false" ht="13.5" hidden="false" customHeight="false" outlineLevel="0" collapsed="false">
      <c r="V1306" s="768" t="s">
        <v>685</v>
      </c>
      <c r="W1306" s="768" t="s">
        <v>2019</v>
      </c>
    </row>
    <row r="1307" customFormat="false" ht="13.5" hidden="false" customHeight="false" outlineLevel="0" collapsed="false">
      <c r="V1307" s="768" t="s">
        <v>685</v>
      </c>
      <c r="W1307" s="768" t="s">
        <v>2020</v>
      </c>
    </row>
    <row r="1308" customFormat="false" ht="13.5" hidden="false" customHeight="false" outlineLevel="0" collapsed="false">
      <c r="V1308" s="768" t="s">
        <v>685</v>
      </c>
      <c r="W1308" s="768" t="s">
        <v>2021</v>
      </c>
    </row>
    <row r="1309" customFormat="false" ht="13.5" hidden="false" customHeight="false" outlineLevel="0" collapsed="false">
      <c r="V1309" s="768" t="s">
        <v>685</v>
      </c>
      <c r="W1309" s="768" t="s">
        <v>2022</v>
      </c>
    </row>
    <row r="1310" customFormat="false" ht="13.5" hidden="false" customHeight="false" outlineLevel="0" collapsed="false">
      <c r="V1310" s="768" t="s">
        <v>685</v>
      </c>
      <c r="W1310" s="768" t="s">
        <v>2023</v>
      </c>
    </row>
    <row r="1311" customFormat="false" ht="13.5" hidden="false" customHeight="false" outlineLevel="0" collapsed="false">
      <c r="V1311" s="768" t="s">
        <v>685</v>
      </c>
      <c r="W1311" s="768" t="s">
        <v>2024</v>
      </c>
    </row>
    <row r="1312" customFormat="false" ht="13.5" hidden="false" customHeight="false" outlineLevel="0" collapsed="false">
      <c r="V1312" s="768" t="s">
        <v>692</v>
      </c>
      <c r="W1312" s="768" t="s">
        <v>1561</v>
      </c>
    </row>
    <row r="1313" customFormat="false" ht="13.5" hidden="false" customHeight="false" outlineLevel="0" collapsed="false">
      <c r="V1313" s="768" t="s">
        <v>692</v>
      </c>
      <c r="W1313" s="768" t="s">
        <v>2025</v>
      </c>
    </row>
    <row r="1314" customFormat="false" ht="13.5" hidden="false" customHeight="false" outlineLevel="0" collapsed="false">
      <c r="V1314" s="768" t="s">
        <v>692</v>
      </c>
      <c r="W1314" s="768" t="s">
        <v>2026</v>
      </c>
    </row>
    <row r="1315" customFormat="false" ht="13.5" hidden="false" customHeight="false" outlineLevel="0" collapsed="false">
      <c r="V1315" s="768" t="s">
        <v>692</v>
      </c>
      <c r="W1315" s="768" t="s">
        <v>2027</v>
      </c>
    </row>
    <row r="1316" customFormat="false" ht="13.5" hidden="false" customHeight="false" outlineLevel="0" collapsed="false">
      <c r="V1316" s="768" t="s">
        <v>692</v>
      </c>
      <c r="W1316" s="768" t="s">
        <v>2028</v>
      </c>
    </row>
    <row r="1317" customFormat="false" ht="13.5" hidden="false" customHeight="false" outlineLevel="0" collapsed="false">
      <c r="V1317" s="768" t="s">
        <v>692</v>
      </c>
      <c r="W1317" s="768" t="s">
        <v>2029</v>
      </c>
    </row>
    <row r="1318" customFormat="false" ht="13.5" hidden="false" customHeight="false" outlineLevel="0" collapsed="false">
      <c r="V1318" s="768" t="s">
        <v>692</v>
      </c>
      <c r="W1318" s="768" t="s">
        <v>2030</v>
      </c>
    </row>
    <row r="1319" customFormat="false" ht="13.5" hidden="false" customHeight="false" outlineLevel="0" collapsed="false">
      <c r="V1319" s="768" t="s">
        <v>692</v>
      </c>
      <c r="W1319" s="768" t="s">
        <v>2031</v>
      </c>
    </row>
    <row r="1320" customFormat="false" ht="13.5" hidden="false" customHeight="false" outlineLevel="0" collapsed="false">
      <c r="V1320" s="768" t="s">
        <v>692</v>
      </c>
      <c r="W1320" s="768" t="s">
        <v>2032</v>
      </c>
    </row>
    <row r="1321" customFormat="false" ht="13.5" hidden="false" customHeight="false" outlineLevel="0" collapsed="false">
      <c r="V1321" s="768" t="s">
        <v>692</v>
      </c>
      <c r="W1321" s="768" t="s">
        <v>2033</v>
      </c>
    </row>
    <row r="1322" customFormat="false" ht="13.5" hidden="false" customHeight="false" outlineLevel="0" collapsed="false">
      <c r="V1322" s="768" t="s">
        <v>692</v>
      </c>
      <c r="W1322" s="768" t="s">
        <v>2034</v>
      </c>
    </row>
    <row r="1323" customFormat="false" ht="13.5" hidden="false" customHeight="false" outlineLevel="0" collapsed="false">
      <c r="V1323" s="768" t="s">
        <v>692</v>
      </c>
      <c r="W1323" s="768" t="s">
        <v>2035</v>
      </c>
    </row>
    <row r="1324" customFormat="false" ht="13.5" hidden="false" customHeight="false" outlineLevel="0" collapsed="false">
      <c r="V1324" s="768" t="s">
        <v>692</v>
      </c>
      <c r="W1324" s="768" t="s">
        <v>2036</v>
      </c>
    </row>
    <row r="1325" customFormat="false" ht="13.5" hidden="false" customHeight="false" outlineLevel="0" collapsed="false">
      <c r="V1325" s="768" t="s">
        <v>692</v>
      </c>
      <c r="W1325" s="768" t="s">
        <v>2037</v>
      </c>
    </row>
    <row r="1326" customFormat="false" ht="13.5" hidden="false" customHeight="false" outlineLevel="0" collapsed="false">
      <c r="V1326" s="768" t="s">
        <v>692</v>
      </c>
      <c r="W1326" s="768" t="s">
        <v>2038</v>
      </c>
    </row>
    <row r="1327" customFormat="false" ht="13.5" hidden="false" customHeight="false" outlineLevel="0" collapsed="false">
      <c r="V1327" s="768" t="s">
        <v>692</v>
      </c>
      <c r="W1327" s="768" t="s">
        <v>2039</v>
      </c>
    </row>
    <row r="1328" customFormat="false" ht="13.5" hidden="false" customHeight="false" outlineLevel="0" collapsed="false">
      <c r="V1328" s="768" t="s">
        <v>692</v>
      </c>
      <c r="W1328" s="768" t="s">
        <v>2040</v>
      </c>
    </row>
    <row r="1329" customFormat="false" ht="13.5" hidden="false" customHeight="false" outlineLevel="0" collapsed="false">
      <c r="V1329" s="768" t="s">
        <v>692</v>
      </c>
      <c r="W1329" s="768" t="s">
        <v>2041</v>
      </c>
    </row>
    <row r="1330" customFormat="false" ht="13.5" hidden="false" customHeight="false" outlineLevel="0" collapsed="false">
      <c r="V1330" s="768" t="s">
        <v>692</v>
      </c>
      <c r="W1330" s="768" t="s">
        <v>2042</v>
      </c>
    </row>
    <row r="1331" customFormat="false" ht="13.5" hidden="false" customHeight="false" outlineLevel="0" collapsed="false">
      <c r="V1331" s="768" t="s">
        <v>692</v>
      </c>
      <c r="W1331" s="768" t="s">
        <v>2043</v>
      </c>
    </row>
    <row r="1332" customFormat="false" ht="13.5" hidden="false" customHeight="false" outlineLevel="0" collapsed="false">
      <c r="V1332" s="768" t="s">
        <v>692</v>
      </c>
      <c r="W1332" s="768" t="s">
        <v>2044</v>
      </c>
    </row>
    <row r="1333" customFormat="false" ht="13.5" hidden="false" customHeight="false" outlineLevel="0" collapsed="false">
      <c r="V1333" s="768" t="s">
        <v>692</v>
      </c>
      <c r="W1333" s="768" t="s">
        <v>2045</v>
      </c>
    </row>
    <row r="1334" customFormat="false" ht="13.5" hidden="false" customHeight="false" outlineLevel="0" collapsed="false">
      <c r="V1334" s="768" t="s">
        <v>692</v>
      </c>
      <c r="W1334" s="768" t="s">
        <v>2046</v>
      </c>
    </row>
    <row r="1335" customFormat="false" ht="13.5" hidden="false" customHeight="false" outlineLevel="0" collapsed="false">
      <c r="V1335" s="768" t="s">
        <v>692</v>
      </c>
      <c r="W1335" s="768" t="s">
        <v>2047</v>
      </c>
    </row>
    <row r="1336" customFormat="false" ht="13.5" hidden="false" customHeight="false" outlineLevel="0" collapsed="false">
      <c r="V1336" s="768" t="s">
        <v>692</v>
      </c>
      <c r="W1336" s="768" t="s">
        <v>2048</v>
      </c>
    </row>
    <row r="1337" customFormat="false" ht="13.5" hidden="false" customHeight="false" outlineLevel="0" collapsed="false">
      <c r="V1337" s="768" t="s">
        <v>692</v>
      </c>
      <c r="W1337" s="768" t="s">
        <v>2049</v>
      </c>
    </row>
    <row r="1338" customFormat="false" ht="13.5" hidden="false" customHeight="false" outlineLevel="0" collapsed="false">
      <c r="V1338" s="768" t="s">
        <v>692</v>
      </c>
      <c r="W1338" s="768" t="s">
        <v>2050</v>
      </c>
    </row>
    <row r="1339" customFormat="false" ht="13.5" hidden="false" customHeight="false" outlineLevel="0" collapsed="false">
      <c r="V1339" s="768" t="s">
        <v>699</v>
      </c>
      <c r="W1339" s="768" t="s">
        <v>993</v>
      </c>
    </row>
    <row r="1340" customFormat="false" ht="13.5" hidden="false" customHeight="false" outlineLevel="0" collapsed="false">
      <c r="V1340" s="768" t="s">
        <v>699</v>
      </c>
      <c r="W1340" s="768" t="s">
        <v>2051</v>
      </c>
    </row>
    <row r="1341" customFormat="false" ht="13.5" hidden="false" customHeight="false" outlineLevel="0" collapsed="false">
      <c r="V1341" s="768" t="s">
        <v>699</v>
      </c>
      <c r="W1341" s="768" t="s">
        <v>2052</v>
      </c>
    </row>
    <row r="1342" customFormat="false" ht="13.5" hidden="false" customHeight="false" outlineLevel="0" collapsed="false">
      <c r="V1342" s="768" t="s">
        <v>699</v>
      </c>
      <c r="W1342" s="768" t="s">
        <v>2053</v>
      </c>
    </row>
    <row r="1343" customFormat="false" ht="13.5" hidden="false" customHeight="false" outlineLevel="0" collapsed="false">
      <c r="V1343" s="768" t="s">
        <v>699</v>
      </c>
      <c r="W1343" s="768" t="s">
        <v>2054</v>
      </c>
    </row>
    <row r="1344" customFormat="false" ht="13.5" hidden="false" customHeight="false" outlineLevel="0" collapsed="false">
      <c r="V1344" s="768" t="s">
        <v>699</v>
      </c>
      <c r="W1344" s="768" t="s">
        <v>2055</v>
      </c>
    </row>
    <row r="1345" customFormat="false" ht="13.5" hidden="false" customHeight="false" outlineLevel="0" collapsed="false">
      <c r="V1345" s="768" t="s">
        <v>699</v>
      </c>
      <c r="W1345" s="768" t="s">
        <v>729</v>
      </c>
    </row>
    <row r="1346" customFormat="false" ht="13.5" hidden="false" customHeight="false" outlineLevel="0" collapsed="false">
      <c r="V1346" s="768" t="s">
        <v>699</v>
      </c>
      <c r="W1346" s="768" t="s">
        <v>2056</v>
      </c>
    </row>
    <row r="1347" customFormat="false" ht="13.5" hidden="false" customHeight="false" outlineLevel="0" collapsed="false">
      <c r="V1347" s="768" t="s">
        <v>699</v>
      </c>
      <c r="W1347" s="768" t="s">
        <v>2057</v>
      </c>
    </row>
    <row r="1348" customFormat="false" ht="13.5" hidden="false" customHeight="false" outlineLevel="0" collapsed="false">
      <c r="V1348" s="768" t="s">
        <v>699</v>
      </c>
      <c r="W1348" s="768" t="s">
        <v>2058</v>
      </c>
    </row>
    <row r="1349" customFormat="false" ht="13.5" hidden="false" customHeight="false" outlineLevel="0" collapsed="false">
      <c r="V1349" s="768" t="s">
        <v>699</v>
      </c>
      <c r="W1349" s="768" t="s">
        <v>1562</v>
      </c>
    </row>
    <row r="1350" customFormat="false" ht="13.5" hidden="false" customHeight="false" outlineLevel="0" collapsed="false">
      <c r="V1350" s="768" t="s">
        <v>699</v>
      </c>
      <c r="W1350" s="768" t="s">
        <v>1564</v>
      </c>
    </row>
    <row r="1351" customFormat="false" ht="13.5" hidden="false" customHeight="false" outlineLevel="0" collapsed="false">
      <c r="V1351" s="768" t="s">
        <v>699</v>
      </c>
      <c r="W1351" s="768" t="s">
        <v>2059</v>
      </c>
    </row>
    <row r="1352" customFormat="false" ht="13.5" hidden="false" customHeight="false" outlineLevel="0" collapsed="false">
      <c r="V1352" s="768" t="s">
        <v>699</v>
      </c>
      <c r="W1352" s="768" t="s">
        <v>2060</v>
      </c>
    </row>
    <row r="1353" customFormat="false" ht="13.5" hidden="false" customHeight="false" outlineLevel="0" collapsed="false">
      <c r="V1353" s="768" t="s">
        <v>699</v>
      </c>
      <c r="W1353" s="768" t="s">
        <v>995</v>
      </c>
    </row>
    <row r="1354" customFormat="false" ht="13.5" hidden="false" customHeight="false" outlineLevel="0" collapsed="false">
      <c r="V1354" s="768" t="s">
        <v>699</v>
      </c>
      <c r="W1354" s="768" t="s">
        <v>1566</v>
      </c>
    </row>
    <row r="1355" customFormat="false" ht="13.5" hidden="false" customHeight="false" outlineLevel="0" collapsed="false">
      <c r="V1355" s="768" t="s">
        <v>699</v>
      </c>
      <c r="W1355" s="768" t="s">
        <v>1568</v>
      </c>
    </row>
    <row r="1356" customFormat="false" ht="13.5" hidden="false" customHeight="false" outlineLevel="0" collapsed="false">
      <c r="V1356" s="768" t="s">
        <v>699</v>
      </c>
      <c r="W1356" s="768" t="s">
        <v>1570</v>
      </c>
    </row>
    <row r="1357" customFormat="false" ht="13.5" hidden="false" customHeight="false" outlineLevel="0" collapsed="false">
      <c r="V1357" s="768" t="s">
        <v>699</v>
      </c>
      <c r="W1357" s="768" t="s">
        <v>2061</v>
      </c>
    </row>
    <row r="1358" customFormat="false" ht="13.5" hidden="false" customHeight="false" outlineLevel="0" collapsed="false">
      <c r="V1358" s="768" t="s">
        <v>699</v>
      </c>
      <c r="W1358" s="768" t="s">
        <v>2062</v>
      </c>
    </row>
    <row r="1359" customFormat="false" ht="13.5" hidden="false" customHeight="false" outlineLevel="0" collapsed="false">
      <c r="V1359" s="768" t="s">
        <v>699</v>
      </c>
      <c r="W1359" s="768" t="s">
        <v>2063</v>
      </c>
    </row>
    <row r="1360" customFormat="false" ht="13.5" hidden="false" customHeight="false" outlineLevel="0" collapsed="false">
      <c r="V1360" s="768" t="s">
        <v>699</v>
      </c>
      <c r="W1360" s="768" t="s">
        <v>2064</v>
      </c>
    </row>
    <row r="1361" customFormat="false" ht="13.5" hidden="false" customHeight="false" outlineLevel="0" collapsed="false">
      <c r="V1361" s="768" t="s">
        <v>699</v>
      </c>
      <c r="W1361" s="768" t="s">
        <v>2065</v>
      </c>
    </row>
    <row r="1362" customFormat="false" ht="13.5" hidden="false" customHeight="false" outlineLevel="0" collapsed="false">
      <c r="V1362" s="768" t="s">
        <v>706</v>
      </c>
      <c r="W1362" s="768" t="s">
        <v>2066</v>
      </c>
    </row>
    <row r="1363" customFormat="false" ht="13.5" hidden="false" customHeight="false" outlineLevel="0" collapsed="false">
      <c r="V1363" s="768" t="s">
        <v>706</v>
      </c>
      <c r="W1363" s="768" t="s">
        <v>2067</v>
      </c>
    </row>
    <row r="1364" customFormat="false" ht="13.5" hidden="false" customHeight="false" outlineLevel="0" collapsed="false">
      <c r="V1364" s="768" t="s">
        <v>706</v>
      </c>
      <c r="W1364" s="768" t="s">
        <v>2068</v>
      </c>
    </row>
    <row r="1365" customFormat="false" ht="13.5" hidden="false" customHeight="false" outlineLevel="0" collapsed="false">
      <c r="V1365" s="768" t="s">
        <v>706</v>
      </c>
      <c r="W1365" s="768" t="s">
        <v>2069</v>
      </c>
    </row>
    <row r="1366" customFormat="false" ht="13.5" hidden="false" customHeight="false" outlineLevel="0" collapsed="false">
      <c r="V1366" s="768" t="s">
        <v>706</v>
      </c>
      <c r="W1366" s="768" t="s">
        <v>2070</v>
      </c>
    </row>
    <row r="1367" customFormat="false" ht="13.5" hidden="false" customHeight="false" outlineLevel="0" collapsed="false">
      <c r="V1367" s="768" t="s">
        <v>706</v>
      </c>
      <c r="W1367" s="768" t="s">
        <v>2071</v>
      </c>
    </row>
    <row r="1368" customFormat="false" ht="13.5" hidden="false" customHeight="false" outlineLevel="0" collapsed="false">
      <c r="V1368" s="768" t="s">
        <v>706</v>
      </c>
      <c r="W1368" s="768" t="s">
        <v>2072</v>
      </c>
    </row>
    <row r="1369" customFormat="false" ht="13.5" hidden="false" customHeight="false" outlineLevel="0" collapsed="false">
      <c r="V1369" s="768" t="s">
        <v>706</v>
      </c>
      <c r="W1369" s="768" t="s">
        <v>2073</v>
      </c>
    </row>
    <row r="1370" customFormat="false" ht="13.5" hidden="false" customHeight="false" outlineLevel="0" collapsed="false">
      <c r="V1370" s="768" t="s">
        <v>706</v>
      </c>
      <c r="W1370" s="768" t="s">
        <v>2074</v>
      </c>
    </row>
    <row r="1371" customFormat="false" ht="13.5" hidden="false" customHeight="false" outlineLevel="0" collapsed="false">
      <c r="V1371" s="768" t="s">
        <v>706</v>
      </c>
      <c r="W1371" s="768" t="s">
        <v>2075</v>
      </c>
    </row>
    <row r="1372" customFormat="false" ht="13.5" hidden="false" customHeight="false" outlineLevel="0" collapsed="false">
      <c r="V1372" s="768" t="s">
        <v>706</v>
      </c>
      <c r="W1372" s="768" t="s">
        <v>2076</v>
      </c>
    </row>
    <row r="1373" customFormat="false" ht="13.5" hidden="false" customHeight="false" outlineLevel="0" collapsed="false">
      <c r="V1373" s="768" t="s">
        <v>706</v>
      </c>
      <c r="W1373" s="768" t="s">
        <v>1572</v>
      </c>
    </row>
    <row r="1374" customFormat="false" ht="13.5" hidden="false" customHeight="false" outlineLevel="0" collapsed="false">
      <c r="V1374" s="768" t="s">
        <v>706</v>
      </c>
      <c r="W1374" s="768" t="s">
        <v>2077</v>
      </c>
    </row>
    <row r="1375" customFormat="false" ht="13.5" hidden="false" customHeight="false" outlineLevel="0" collapsed="false">
      <c r="V1375" s="768" t="s">
        <v>706</v>
      </c>
      <c r="W1375" s="768" t="s">
        <v>2078</v>
      </c>
    </row>
    <row r="1376" customFormat="false" ht="13.5" hidden="false" customHeight="false" outlineLevel="0" collapsed="false">
      <c r="V1376" s="768" t="s">
        <v>706</v>
      </c>
      <c r="W1376" s="768" t="s">
        <v>2079</v>
      </c>
    </row>
    <row r="1377" customFormat="false" ht="13.5" hidden="false" customHeight="false" outlineLevel="0" collapsed="false">
      <c r="V1377" s="768" t="s">
        <v>706</v>
      </c>
      <c r="W1377" s="768" t="s">
        <v>2080</v>
      </c>
    </row>
    <row r="1378" customFormat="false" ht="13.5" hidden="false" customHeight="false" outlineLevel="0" collapsed="false">
      <c r="V1378" s="768" t="s">
        <v>706</v>
      </c>
      <c r="W1378" s="768" t="s">
        <v>2081</v>
      </c>
    </row>
    <row r="1379" customFormat="false" ht="13.5" hidden="false" customHeight="false" outlineLevel="0" collapsed="false">
      <c r="V1379" s="768" t="s">
        <v>706</v>
      </c>
      <c r="W1379" s="768" t="s">
        <v>2082</v>
      </c>
    </row>
    <row r="1380" customFormat="false" ht="13.5" hidden="false" customHeight="false" outlineLevel="0" collapsed="false">
      <c r="V1380" s="768" t="s">
        <v>706</v>
      </c>
      <c r="W1380" s="768" t="s">
        <v>2083</v>
      </c>
    </row>
    <row r="1381" customFormat="false" ht="13.5" hidden="false" customHeight="false" outlineLevel="0" collapsed="false">
      <c r="V1381" s="768" t="s">
        <v>713</v>
      </c>
      <c r="W1381" s="768" t="s">
        <v>1573</v>
      </c>
    </row>
    <row r="1382" customFormat="false" ht="13.5" hidden="false" customHeight="false" outlineLevel="0" collapsed="false">
      <c r="V1382" s="768" t="s">
        <v>713</v>
      </c>
      <c r="W1382" s="768" t="s">
        <v>2084</v>
      </c>
    </row>
    <row r="1383" customFormat="false" ht="13.5" hidden="false" customHeight="false" outlineLevel="0" collapsed="false">
      <c r="V1383" s="768" t="s">
        <v>713</v>
      </c>
      <c r="W1383" s="768" t="s">
        <v>2085</v>
      </c>
    </row>
    <row r="1384" customFormat="false" ht="13.5" hidden="false" customHeight="false" outlineLevel="0" collapsed="false">
      <c r="V1384" s="768" t="s">
        <v>713</v>
      </c>
      <c r="W1384" s="768" t="s">
        <v>2086</v>
      </c>
    </row>
    <row r="1385" customFormat="false" ht="13.5" hidden="false" customHeight="false" outlineLevel="0" collapsed="false">
      <c r="V1385" s="768" t="s">
        <v>713</v>
      </c>
      <c r="W1385" s="768" t="s">
        <v>2087</v>
      </c>
    </row>
    <row r="1386" customFormat="false" ht="13.5" hidden="false" customHeight="false" outlineLevel="0" collapsed="false">
      <c r="V1386" s="768" t="s">
        <v>713</v>
      </c>
      <c r="W1386" s="768" t="s">
        <v>2088</v>
      </c>
    </row>
    <row r="1387" customFormat="false" ht="13.5" hidden="false" customHeight="false" outlineLevel="0" collapsed="false">
      <c r="V1387" s="768" t="s">
        <v>713</v>
      </c>
      <c r="W1387" s="768" t="s">
        <v>2089</v>
      </c>
    </row>
    <row r="1388" customFormat="false" ht="13.5" hidden="false" customHeight="false" outlineLevel="0" collapsed="false">
      <c r="V1388" s="768" t="s">
        <v>713</v>
      </c>
      <c r="W1388" s="768" t="s">
        <v>2090</v>
      </c>
    </row>
    <row r="1389" customFormat="false" ht="13.5" hidden="false" customHeight="false" outlineLevel="0" collapsed="false">
      <c r="V1389" s="768" t="s">
        <v>713</v>
      </c>
      <c r="W1389" s="768" t="s">
        <v>2091</v>
      </c>
    </row>
    <row r="1390" customFormat="false" ht="13.5" hidden="false" customHeight="false" outlineLevel="0" collapsed="false">
      <c r="V1390" s="768" t="s">
        <v>713</v>
      </c>
      <c r="W1390" s="768" t="s">
        <v>2092</v>
      </c>
    </row>
    <row r="1391" customFormat="false" ht="13.5" hidden="false" customHeight="false" outlineLevel="0" collapsed="false">
      <c r="V1391" s="768" t="s">
        <v>713</v>
      </c>
      <c r="W1391" s="768" t="s">
        <v>2093</v>
      </c>
    </row>
    <row r="1392" customFormat="false" ht="13.5" hidden="false" customHeight="false" outlineLevel="0" collapsed="false">
      <c r="V1392" s="768" t="s">
        <v>713</v>
      </c>
      <c r="W1392" s="768" t="s">
        <v>2094</v>
      </c>
    </row>
    <row r="1393" customFormat="false" ht="13.5" hidden="false" customHeight="false" outlineLevel="0" collapsed="false">
      <c r="V1393" s="768" t="s">
        <v>713</v>
      </c>
      <c r="W1393" s="768" t="s">
        <v>2095</v>
      </c>
    </row>
    <row r="1394" customFormat="false" ht="13.5" hidden="false" customHeight="false" outlineLevel="0" collapsed="false">
      <c r="V1394" s="768" t="s">
        <v>713</v>
      </c>
      <c r="W1394" s="768" t="s">
        <v>2096</v>
      </c>
    </row>
    <row r="1395" customFormat="false" ht="13.5" hidden="false" customHeight="false" outlineLevel="0" collapsed="false">
      <c r="V1395" s="768" t="s">
        <v>713</v>
      </c>
      <c r="W1395" s="768" t="s">
        <v>2097</v>
      </c>
    </row>
    <row r="1396" customFormat="false" ht="13.5" hidden="false" customHeight="false" outlineLevel="0" collapsed="false">
      <c r="V1396" s="768" t="s">
        <v>713</v>
      </c>
      <c r="W1396" s="768" t="s">
        <v>2098</v>
      </c>
    </row>
    <row r="1397" customFormat="false" ht="13.5" hidden="false" customHeight="false" outlineLevel="0" collapsed="false">
      <c r="V1397" s="768" t="s">
        <v>713</v>
      </c>
      <c r="W1397" s="768" t="s">
        <v>2099</v>
      </c>
    </row>
    <row r="1398" customFormat="false" ht="13.5" hidden="false" customHeight="false" outlineLevel="0" collapsed="false">
      <c r="V1398" s="768" t="s">
        <v>713</v>
      </c>
      <c r="W1398" s="768" t="s">
        <v>2100</v>
      </c>
    </row>
    <row r="1399" customFormat="false" ht="13.5" hidden="false" customHeight="false" outlineLevel="0" collapsed="false">
      <c r="V1399" s="768" t="s">
        <v>713</v>
      </c>
      <c r="W1399" s="768" t="s">
        <v>2101</v>
      </c>
    </row>
    <row r="1400" customFormat="false" ht="13.5" hidden="false" customHeight="false" outlineLevel="0" collapsed="false">
      <c r="V1400" s="768" t="s">
        <v>713</v>
      </c>
      <c r="W1400" s="768" t="s">
        <v>2102</v>
      </c>
    </row>
    <row r="1401" customFormat="false" ht="13.5" hidden="false" customHeight="false" outlineLevel="0" collapsed="false">
      <c r="V1401" s="768" t="s">
        <v>713</v>
      </c>
      <c r="W1401" s="768" t="s">
        <v>2103</v>
      </c>
    </row>
    <row r="1402" customFormat="false" ht="13.5" hidden="false" customHeight="false" outlineLevel="0" collapsed="false">
      <c r="V1402" s="768" t="s">
        <v>713</v>
      </c>
      <c r="W1402" s="768" t="s">
        <v>2104</v>
      </c>
    </row>
    <row r="1403" customFormat="false" ht="13.5" hidden="false" customHeight="false" outlineLevel="0" collapsed="false">
      <c r="V1403" s="768" t="s">
        <v>713</v>
      </c>
      <c r="W1403" s="768" t="s">
        <v>2105</v>
      </c>
    </row>
    <row r="1404" customFormat="false" ht="13.5" hidden="false" customHeight="false" outlineLevel="0" collapsed="false">
      <c r="V1404" s="768" t="s">
        <v>713</v>
      </c>
      <c r="W1404" s="768" t="s">
        <v>2106</v>
      </c>
    </row>
    <row r="1405" customFormat="false" ht="13.5" hidden="false" customHeight="false" outlineLevel="0" collapsed="false">
      <c r="V1405" s="768" t="s">
        <v>720</v>
      </c>
      <c r="W1405" s="768" t="s">
        <v>1575</v>
      </c>
    </row>
    <row r="1406" customFormat="false" ht="13.5" hidden="false" customHeight="false" outlineLevel="0" collapsed="false">
      <c r="V1406" s="768" t="s">
        <v>720</v>
      </c>
      <c r="W1406" s="768" t="s">
        <v>2107</v>
      </c>
    </row>
    <row r="1407" customFormat="false" ht="13.5" hidden="false" customHeight="false" outlineLevel="0" collapsed="false">
      <c r="V1407" s="768" t="s">
        <v>720</v>
      </c>
      <c r="W1407" s="768" t="s">
        <v>2108</v>
      </c>
    </row>
    <row r="1408" customFormat="false" ht="13.5" hidden="false" customHeight="false" outlineLevel="0" collapsed="false">
      <c r="V1408" s="768" t="s">
        <v>720</v>
      </c>
      <c r="W1408" s="768" t="s">
        <v>2109</v>
      </c>
    </row>
    <row r="1409" customFormat="false" ht="13.5" hidden="false" customHeight="false" outlineLevel="0" collapsed="false">
      <c r="V1409" s="768" t="s">
        <v>720</v>
      </c>
      <c r="W1409" s="768" t="s">
        <v>2110</v>
      </c>
    </row>
    <row r="1410" customFormat="false" ht="13.5" hidden="false" customHeight="false" outlineLevel="0" collapsed="false">
      <c r="V1410" s="768" t="s">
        <v>720</v>
      </c>
      <c r="W1410" s="768" t="s">
        <v>2111</v>
      </c>
    </row>
    <row r="1411" customFormat="false" ht="13.5" hidden="false" customHeight="false" outlineLevel="0" collapsed="false">
      <c r="V1411" s="768" t="s">
        <v>720</v>
      </c>
      <c r="W1411" s="768" t="s">
        <v>2112</v>
      </c>
    </row>
    <row r="1412" customFormat="false" ht="13.5" hidden="false" customHeight="false" outlineLevel="0" collapsed="false">
      <c r="V1412" s="768" t="s">
        <v>720</v>
      </c>
      <c r="W1412" s="768" t="s">
        <v>2113</v>
      </c>
    </row>
    <row r="1413" customFormat="false" ht="13.5" hidden="false" customHeight="false" outlineLevel="0" collapsed="false">
      <c r="V1413" s="768" t="s">
        <v>720</v>
      </c>
      <c r="W1413" s="768" t="s">
        <v>2114</v>
      </c>
    </row>
    <row r="1414" customFormat="false" ht="13.5" hidden="false" customHeight="false" outlineLevel="0" collapsed="false">
      <c r="V1414" s="768" t="s">
        <v>720</v>
      </c>
      <c r="W1414" s="768" t="s">
        <v>2115</v>
      </c>
    </row>
    <row r="1415" customFormat="false" ht="13.5" hidden="false" customHeight="false" outlineLevel="0" collapsed="false">
      <c r="V1415" s="768" t="s">
        <v>720</v>
      </c>
      <c r="W1415" s="768" t="s">
        <v>2116</v>
      </c>
    </row>
    <row r="1416" customFormat="false" ht="13.5" hidden="false" customHeight="false" outlineLevel="0" collapsed="false">
      <c r="V1416" s="768" t="s">
        <v>720</v>
      </c>
      <c r="W1416" s="768" t="s">
        <v>2117</v>
      </c>
    </row>
    <row r="1417" customFormat="false" ht="13.5" hidden="false" customHeight="false" outlineLevel="0" collapsed="false">
      <c r="V1417" s="768" t="s">
        <v>720</v>
      </c>
      <c r="W1417" s="768" t="s">
        <v>2118</v>
      </c>
    </row>
    <row r="1418" customFormat="false" ht="13.5" hidden="false" customHeight="false" outlineLevel="0" collapsed="false">
      <c r="V1418" s="768" t="s">
        <v>720</v>
      </c>
      <c r="W1418" s="768" t="s">
        <v>2119</v>
      </c>
    </row>
    <row r="1419" customFormat="false" ht="13.5" hidden="false" customHeight="false" outlineLevel="0" collapsed="false">
      <c r="V1419" s="768" t="s">
        <v>720</v>
      </c>
      <c r="W1419" s="768" t="s">
        <v>2120</v>
      </c>
    </row>
    <row r="1420" customFormat="false" ht="13.5" hidden="false" customHeight="false" outlineLevel="0" collapsed="false">
      <c r="V1420" s="768" t="s">
        <v>720</v>
      </c>
      <c r="W1420" s="768" t="s">
        <v>2121</v>
      </c>
    </row>
    <row r="1421" customFormat="false" ht="13.5" hidden="false" customHeight="false" outlineLevel="0" collapsed="false">
      <c r="V1421" s="768" t="s">
        <v>720</v>
      </c>
      <c r="W1421" s="768" t="s">
        <v>2122</v>
      </c>
    </row>
    <row r="1422" customFormat="false" ht="13.5" hidden="false" customHeight="false" outlineLevel="0" collapsed="false">
      <c r="V1422" s="768" t="s">
        <v>727</v>
      </c>
      <c r="W1422" s="768" t="s">
        <v>2123</v>
      </c>
    </row>
    <row r="1423" customFormat="false" ht="13.5" hidden="false" customHeight="false" outlineLevel="0" collapsed="false">
      <c r="V1423" s="768" t="s">
        <v>727</v>
      </c>
      <c r="W1423" s="768" t="s">
        <v>2124</v>
      </c>
    </row>
    <row r="1424" customFormat="false" ht="13.5" hidden="false" customHeight="false" outlineLevel="0" collapsed="false">
      <c r="V1424" s="768" t="s">
        <v>727</v>
      </c>
      <c r="W1424" s="768" t="s">
        <v>2125</v>
      </c>
    </row>
    <row r="1425" customFormat="false" ht="13.5" hidden="false" customHeight="false" outlineLevel="0" collapsed="false">
      <c r="V1425" s="768" t="s">
        <v>727</v>
      </c>
      <c r="W1425" s="768" t="s">
        <v>2126</v>
      </c>
    </row>
    <row r="1426" customFormat="false" ht="13.5" hidden="false" customHeight="false" outlineLevel="0" collapsed="false">
      <c r="V1426" s="768" t="s">
        <v>727</v>
      </c>
      <c r="W1426" s="768" t="s">
        <v>2127</v>
      </c>
    </row>
    <row r="1427" customFormat="false" ht="13.5" hidden="false" customHeight="false" outlineLevel="0" collapsed="false">
      <c r="V1427" s="768" t="s">
        <v>727</v>
      </c>
      <c r="W1427" s="768" t="s">
        <v>2128</v>
      </c>
    </row>
    <row r="1428" customFormat="false" ht="13.5" hidden="false" customHeight="false" outlineLevel="0" collapsed="false">
      <c r="V1428" s="768" t="s">
        <v>727</v>
      </c>
      <c r="W1428" s="768" t="s">
        <v>2129</v>
      </c>
    </row>
    <row r="1429" customFormat="false" ht="13.5" hidden="false" customHeight="false" outlineLevel="0" collapsed="false">
      <c r="V1429" s="768" t="s">
        <v>727</v>
      </c>
      <c r="W1429" s="768" t="s">
        <v>2130</v>
      </c>
    </row>
    <row r="1430" customFormat="false" ht="13.5" hidden="false" customHeight="false" outlineLevel="0" collapsed="false">
      <c r="V1430" s="768" t="s">
        <v>727</v>
      </c>
      <c r="W1430" s="768" t="s">
        <v>2131</v>
      </c>
    </row>
    <row r="1431" customFormat="false" ht="13.5" hidden="false" customHeight="false" outlineLevel="0" collapsed="false">
      <c r="V1431" s="768" t="s">
        <v>727</v>
      </c>
      <c r="W1431" s="768" t="s">
        <v>2132</v>
      </c>
    </row>
    <row r="1432" customFormat="false" ht="13.5" hidden="false" customHeight="false" outlineLevel="0" collapsed="false">
      <c r="V1432" s="768" t="s">
        <v>727</v>
      </c>
      <c r="W1432" s="768" t="s">
        <v>2133</v>
      </c>
    </row>
    <row r="1433" customFormat="false" ht="13.5" hidden="false" customHeight="false" outlineLevel="0" collapsed="false">
      <c r="V1433" s="768" t="s">
        <v>727</v>
      </c>
      <c r="W1433" s="768" t="s">
        <v>2134</v>
      </c>
    </row>
    <row r="1434" customFormat="false" ht="13.5" hidden="false" customHeight="false" outlineLevel="0" collapsed="false">
      <c r="V1434" s="768" t="s">
        <v>727</v>
      </c>
      <c r="W1434" s="768" t="s">
        <v>2135</v>
      </c>
    </row>
    <row r="1435" customFormat="false" ht="13.5" hidden="false" customHeight="false" outlineLevel="0" collapsed="false">
      <c r="V1435" s="768" t="s">
        <v>727</v>
      </c>
      <c r="W1435" s="768" t="s">
        <v>728</v>
      </c>
    </row>
    <row r="1436" customFormat="false" ht="13.5" hidden="false" customHeight="false" outlineLevel="0" collapsed="false">
      <c r="V1436" s="768" t="s">
        <v>727</v>
      </c>
      <c r="W1436" s="768" t="s">
        <v>2136</v>
      </c>
    </row>
    <row r="1437" customFormat="false" ht="13.5" hidden="false" customHeight="false" outlineLevel="0" collapsed="false">
      <c r="V1437" s="768" t="s">
        <v>727</v>
      </c>
      <c r="W1437" s="768" t="s">
        <v>2137</v>
      </c>
    </row>
    <row r="1438" customFormat="false" ht="13.5" hidden="false" customHeight="false" outlineLevel="0" collapsed="false">
      <c r="V1438" s="768" t="s">
        <v>727</v>
      </c>
      <c r="W1438" s="768" t="s">
        <v>2138</v>
      </c>
    </row>
    <row r="1439" customFormat="false" ht="13.5" hidden="false" customHeight="false" outlineLevel="0" collapsed="false">
      <c r="V1439" s="768" t="s">
        <v>727</v>
      </c>
      <c r="W1439" s="768" t="s">
        <v>2139</v>
      </c>
    </row>
    <row r="1440" customFormat="false" ht="13.5" hidden="false" customHeight="false" outlineLevel="0" collapsed="false">
      <c r="V1440" s="768" t="s">
        <v>727</v>
      </c>
      <c r="W1440" s="768" t="s">
        <v>2140</v>
      </c>
    </row>
    <row r="1441" customFormat="false" ht="13.5" hidden="false" customHeight="false" outlineLevel="0" collapsed="false">
      <c r="V1441" s="768" t="s">
        <v>727</v>
      </c>
      <c r="W1441" s="768" t="s">
        <v>2141</v>
      </c>
    </row>
    <row r="1442" customFormat="false" ht="13.5" hidden="false" customHeight="false" outlineLevel="0" collapsed="false">
      <c r="V1442" s="768" t="s">
        <v>734</v>
      </c>
      <c r="W1442" s="768" t="s">
        <v>2142</v>
      </c>
    </row>
    <row r="1443" customFormat="false" ht="13.5" hidden="false" customHeight="false" outlineLevel="0" collapsed="false">
      <c r="V1443" s="768" t="s">
        <v>734</v>
      </c>
      <c r="W1443" s="768" t="s">
        <v>2143</v>
      </c>
    </row>
    <row r="1444" customFormat="false" ht="13.5" hidden="false" customHeight="false" outlineLevel="0" collapsed="false">
      <c r="V1444" s="768" t="s">
        <v>734</v>
      </c>
      <c r="W1444" s="768" t="s">
        <v>2144</v>
      </c>
    </row>
    <row r="1445" customFormat="false" ht="13.5" hidden="false" customHeight="false" outlineLevel="0" collapsed="false">
      <c r="V1445" s="768" t="s">
        <v>734</v>
      </c>
      <c r="W1445" s="768" t="s">
        <v>2145</v>
      </c>
    </row>
    <row r="1446" customFormat="false" ht="13.5" hidden="false" customHeight="false" outlineLevel="0" collapsed="false">
      <c r="V1446" s="768" t="s">
        <v>734</v>
      </c>
      <c r="W1446" s="768" t="s">
        <v>2146</v>
      </c>
    </row>
    <row r="1447" customFormat="false" ht="13.5" hidden="false" customHeight="false" outlineLevel="0" collapsed="false">
      <c r="V1447" s="768" t="s">
        <v>734</v>
      </c>
      <c r="W1447" s="768" t="s">
        <v>2147</v>
      </c>
    </row>
    <row r="1448" customFormat="false" ht="13.5" hidden="false" customHeight="false" outlineLevel="0" collapsed="false">
      <c r="V1448" s="768" t="s">
        <v>734</v>
      </c>
      <c r="W1448" s="768" t="s">
        <v>2148</v>
      </c>
    </row>
    <row r="1449" customFormat="false" ht="13.5" hidden="false" customHeight="false" outlineLevel="0" collapsed="false">
      <c r="V1449" s="768" t="s">
        <v>734</v>
      </c>
      <c r="W1449" s="768" t="s">
        <v>2149</v>
      </c>
    </row>
    <row r="1450" customFormat="false" ht="13.5" hidden="false" customHeight="false" outlineLevel="0" collapsed="false">
      <c r="V1450" s="768" t="s">
        <v>734</v>
      </c>
      <c r="W1450" s="768" t="s">
        <v>2150</v>
      </c>
    </row>
    <row r="1451" customFormat="false" ht="13.5" hidden="false" customHeight="false" outlineLevel="0" collapsed="false">
      <c r="V1451" s="768" t="s">
        <v>734</v>
      </c>
      <c r="W1451" s="768" t="s">
        <v>2151</v>
      </c>
    </row>
    <row r="1452" customFormat="false" ht="13.5" hidden="false" customHeight="false" outlineLevel="0" collapsed="false">
      <c r="V1452" s="768" t="s">
        <v>734</v>
      </c>
      <c r="W1452" s="768" t="s">
        <v>2152</v>
      </c>
    </row>
    <row r="1453" customFormat="false" ht="13.5" hidden="false" customHeight="false" outlineLevel="0" collapsed="false">
      <c r="V1453" s="768" t="s">
        <v>734</v>
      </c>
      <c r="W1453" s="768" t="s">
        <v>2153</v>
      </c>
    </row>
    <row r="1454" customFormat="false" ht="13.5" hidden="false" customHeight="false" outlineLevel="0" collapsed="false">
      <c r="V1454" s="768" t="s">
        <v>734</v>
      </c>
      <c r="W1454" s="768" t="s">
        <v>2154</v>
      </c>
    </row>
    <row r="1455" customFormat="false" ht="13.5" hidden="false" customHeight="false" outlineLevel="0" collapsed="false">
      <c r="V1455" s="768" t="s">
        <v>734</v>
      </c>
      <c r="W1455" s="768" t="s">
        <v>2155</v>
      </c>
    </row>
    <row r="1456" customFormat="false" ht="13.5" hidden="false" customHeight="false" outlineLevel="0" collapsed="false">
      <c r="V1456" s="768" t="s">
        <v>734</v>
      </c>
      <c r="W1456" s="768" t="s">
        <v>2156</v>
      </c>
    </row>
    <row r="1457" customFormat="false" ht="13.5" hidden="false" customHeight="false" outlineLevel="0" collapsed="false">
      <c r="V1457" s="768" t="s">
        <v>734</v>
      </c>
      <c r="W1457" s="768" t="s">
        <v>2157</v>
      </c>
    </row>
    <row r="1458" customFormat="false" ht="13.5" hidden="false" customHeight="false" outlineLevel="0" collapsed="false">
      <c r="V1458" s="768" t="s">
        <v>734</v>
      </c>
      <c r="W1458" s="768" t="s">
        <v>2158</v>
      </c>
    </row>
    <row r="1459" customFormat="false" ht="13.5" hidden="false" customHeight="false" outlineLevel="0" collapsed="false">
      <c r="V1459" s="768" t="s">
        <v>734</v>
      </c>
      <c r="W1459" s="768" t="s">
        <v>2159</v>
      </c>
    </row>
    <row r="1460" customFormat="false" ht="13.5" hidden="false" customHeight="false" outlineLevel="0" collapsed="false">
      <c r="V1460" s="768" t="s">
        <v>734</v>
      </c>
      <c r="W1460" s="768" t="s">
        <v>2160</v>
      </c>
    </row>
    <row r="1461" customFormat="false" ht="13.5" hidden="false" customHeight="false" outlineLevel="0" collapsed="false">
      <c r="V1461" s="768" t="s">
        <v>734</v>
      </c>
      <c r="W1461" s="768" t="s">
        <v>2161</v>
      </c>
    </row>
    <row r="1462" customFormat="false" ht="13.5" hidden="false" customHeight="false" outlineLevel="0" collapsed="false">
      <c r="V1462" s="768" t="s">
        <v>734</v>
      </c>
      <c r="W1462" s="768" t="s">
        <v>2162</v>
      </c>
    </row>
    <row r="1463" customFormat="false" ht="13.5" hidden="false" customHeight="false" outlineLevel="0" collapsed="false">
      <c r="V1463" s="768" t="s">
        <v>734</v>
      </c>
      <c r="W1463" s="768" t="s">
        <v>2163</v>
      </c>
    </row>
    <row r="1464" customFormat="false" ht="13.5" hidden="false" customHeight="false" outlineLevel="0" collapsed="false">
      <c r="V1464" s="768" t="s">
        <v>734</v>
      </c>
      <c r="W1464" s="768" t="s">
        <v>2164</v>
      </c>
    </row>
    <row r="1465" customFormat="false" ht="13.5" hidden="false" customHeight="false" outlineLevel="0" collapsed="false">
      <c r="V1465" s="768" t="s">
        <v>734</v>
      </c>
      <c r="W1465" s="768" t="s">
        <v>2165</v>
      </c>
    </row>
    <row r="1466" customFormat="false" ht="13.5" hidden="false" customHeight="false" outlineLevel="0" collapsed="false">
      <c r="V1466" s="768" t="s">
        <v>734</v>
      </c>
      <c r="W1466" s="768" t="s">
        <v>2166</v>
      </c>
    </row>
    <row r="1467" customFormat="false" ht="13.5" hidden="false" customHeight="false" outlineLevel="0" collapsed="false">
      <c r="V1467" s="768" t="s">
        <v>734</v>
      </c>
      <c r="W1467" s="768" t="s">
        <v>2167</v>
      </c>
    </row>
    <row r="1468" customFormat="false" ht="13.5" hidden="false" customHeight="false" outlineLevel="0" collapsed="false">
      <c r="V1468" s="768" t="s">
        <v>734</v>
      </c>
      <c r="W1468" s="768" t="s">
        <v>2168</v>
      </c>
    </row>
    <row r="1469" customFormat="false" ht="13.5" hidden="false" customHeight="false" outlineLevel="0" collapsed="false">
      <c r="V1469" s="768" t="s">
        <v>734</v>
      </c>
      <c r="W1469" s="768" t="s">
        <v>2169</v>
      </c>
    </row>
    <row r="1470" customFormat="false" ht="13.5" hidden="false" customHeight="false" outlineLevel="0" collapsed="false">
      <c r="V1470" s="768" t="s">
        <v>734</v>
      </c>
      <c r="W1470" s="768" t="s">
        <v>2170</v>
      </c>
    </row>
    <row r="1471" customFormat="false" ht="13.5" hidden="false" customHeight="false" outlineLevel="0" collapsed="false">
      <c r="V1471" s="768" t="s">
        <v>734</v>
      </c>
      <c r="W1471" s="768" t="s">
        <v>2171</v>
      </c>
    </row>
    <row r="1472" customFormat="false" ht="13.5" hidden="false" customHeight="false" outlineLevel="0" collapsed="false">
      <c r="V1472" s="768" t="s">
        <v>734</v>
      </c>
      <c r="W1472" s="768" t="s">
        <v>2172</v>
      </c>
    </row>
    <row r="1473" customFormat="false" ht="13.5" hidden="false" customHeight="false" outlineLevel="0" collapsed="false">
      <c r="V1473" s="768" t="s">
        <v>734</v>
      </c>
      <c r="W1473" s="768" t="s">
        <v>2173</v>
      </c>
    </row>
    <row r="1474" customFormat="false" ht="13.5" hidden="false" customHeight="false" outlineLevel="0" collapsed="false">
      <c r="V1474" s="768" t="s">
        <v>734</v>
      </c>
      <c r="W1474" s="768" t="s">
        <v>2174</v>
      </c>
    </row>
    <row r="1475" customFormat="false" ht="13.5" hidden="false" customHeight="false" outlineLevel="0" collapsed="false">
      <c r="V1475" s="768" t="s">
        <v>734</v>
      </c>
      <c r="W1475" s="768" t="s">
        <v>2175</v>
      </c>
    </row>
    <row r="1476" customFormat="false" ht="13.5" hidden="false" customHeight="false" outlineLevel="0" collapsed="false">
      <c r="V1476" s="768" t="s">
        <v>744</v>
      </c>
      <c r="W1476" s="768" t="s">
        <v>1577</v>
      </c>
    </row>
    <row r="1477" customFormat="false" ht="13.5" hidden="false" customHeight="false" outlineLevel="0" collapsed="false">
      <c r="V1477" s="768" t="s">
        <v>744</v>
      </c>
      <c r="W1477" s="768" t="s">
        <v>997</v>
      </c>
    </row>
    <row r="1478" customFormat="false" ht="13.5" hidden="false" customHeight="false" outlineLevel="0" collapsed="false">
      <c r="V1478" s="768" t="s">
        <v>744</v>
      </c>
      <c r="W1478" s="768" t="s">
        <v>2176</v>
      </c>
    </row>
    <row r="1479" customFormat="false" ht="13.5" hidden="false" customHeight="false" outlineLevel="0" collapsed="false">
      <c r="V1479" s="768" t="s">
        <v>744</v>
      </c>
      <c r="W1479" s="768" t="s">
        <v>2177</v>
      </c>
    </row>
    <row r="1480" customFormat="false" ht="13.5" hidden="false" customHeight="false" outlineLevel="0" collapsed="false">
      <c r="V1480" s="768" t="s">
        <v>744</v>
      </c>
      <c r="W1480" s="768" t="s">
        <v>2178</v>
      </c>
    </row>
    <row r="1481" customFormat="false" ht="13.5" hidden="false" customHeight="false" outlineLevel="0" collapsed="false">
      <c r="V1481" s="768" t="s">
        <v>744</v>
      </c>
      <c r="W1481" s="768" t="s">
        <v>1578</v>
      </c>
    </row>
    <row r="1482" customFormat="false" ht="13.5" hidden="false" customHeight="false" outlineLevel="0" collapsed="false">
      <c r="V1482" s="768" t="s">
        <v>744</v>
      </c>
      <c r="W1482" s="768" t="s">
        <v>2179</v>
      </c>
    </row>
    <row r="1483" customFormat="false" ht="13.5" hidden="false" customHeight="false" outlineLevel="0" collapsed="false">
      <c r="V1483" s="768" t="s">
        <v>744</v>
      </c>
      <c r="W1483" s="768" t="s">
        <v>2180</v>
      </c>
    </row>
    <row r="1484" customFormat="false" ht="13.5" hidden="false" customHeight="false" outlineLevel="0" collapsed="false">
      <c r="V1484" s="768" t="s">
        <v>744</v>
      </c>
      <c r="W1484" s="768" t="s">
        <v>2181</v>
      </c>
    </row>
    <row r="1485" customFormat="false" ht="13.5" hidden="false" customHeight="false" outlineLevel="0" collapsed="false">
      <c r="V1485" s="768" t="s">
        <v>744</v>
      </c>
      <c r="W1485" s="768" t="s">
        <v>2182</v>
      </c>
    </row>
    <row r="1486" customFormat="false" ht="13.5" hidden="false" customHeight="false" outlineLevel="0" collapsed="false">
      <c r="V1486" s="768" t="s">
        <v>744</v>
      </c>
      <c r="W1486" s="768" t="s">
        <v>2183</v>
      </c>
    </row>
    <row r="1487" customFormat="false" ht="13.5" hidden="false" customHeight="false" outlineLevel="0" collapsed="false">
      <c r="V1487" s="768" t="s">
        <v>744</v>
      </c>
      <c r="W1487" s="768" t="s">
        <v>2184</v>
      </c>
    </row>
    <row r="1488" customFormat="false" ht="13.5" hidden="false" customHeight="false" outlineLevel="0" collapsed="false">
      <c r="V1488" s="768" t="s">
        <v>744</v>
      </c>
      <c r="W1488" s="768" t="s">
        <v>2185</v>
      </c>
    </row>
    <row r="1489" customFormat="false" ht="13.5" hidden="false" customHeight="false" outlineLevel="0" collapsed="false">
      <c r="V1489" s="768" t="s">
        <v>744</v>
      </c>
      <c r="W1489" s="768" t="s">
        <v>2186</v>
      </c>
    </row>
    <row r="1490" customFormat="false" ht="13.5" hidden="false" customHeight="false" outlineLevel="0" collapsed="false">
      <c r="V1490" s="768" t="s">
        <v>744</v>
      </c>
      <c r="W1490" s="768" t="s">
        <v>2187</v>
      </c>
    </row>
    <row r="1491" customFormat="false" ht="13.5" hidden="false" customHeight="false" outlineLevel="0" collapsed="false">
      <c r="V1491" s="768" t="s">
        <v>744</v>
      </c>
      <c r="W1491" s="768" t="s">
        <v>1580</v>
      </c>
    </row>
    <row r="1492" customFormat="false" ht="13.5" hidden="false" customHeight="false" outlineLevel="0" collapsed="false">
      <c r="V1492" s="768" t="s">
        <v>744</v>
      </c>
      <c r="W1492" s="768" t="s">
        <v>999</v>
      </c>
    </row>
    <row r="1493" customFormat="false" ht="13.5" hidden="false" customHeight="false" outlineLevel="0" collapsed="false">
      <c r="V1493" s="768" t="s">
        <v>744</v>
      </c>
      <c r="W1493" s="768" t="s">
        <v>1261</v>
      </c>
    </row>
    <row r="1494" customFormat="false" ht="13.5" hidden="false" customHeight="false" outlineLevel="0" collapsed="false">
      <c r="V1494" s="768" t="s">
        <v>744</v>
      </c>
      <c r="W1494" s="768" t="s">
        <v>2188</v>
      </c>
    </row>
    <row r="1495" customFormat="false" ht="13.5" hidden="false" customHeight="false" outlineLevel="0" collapsed="false">
      <c r="V1495" s="768" t="s">
        <v>744</v>
      </c>
      <c r="W1495" s="768" t="s">
        <v>1263</v>
      </c>
    </row>
    <row r="1496" customFormat="false" ht="13.5" hidden="false" customHeight="false" outlineLevel="0" collapsed="false">
      <c r="V1496" s="768" t="s">
        <v>744</v>
      </c>
      <c r="W1496" s="768" t="s">
        <v>1582</v>
      </c>
    </row>
    <row r="1497" customFormat="false" ht="13.5" hidden="false" customHeight="false" outlineLevel="0" collapsed="false">
      <c r="V1497" s="768" t="s">
        <v>744</v>
      </c>
      <c r="W1497" s="768" t="s">
        <v>1265</v>
      </c>
    </row>
    <row r="1498" customFormat="false" ht="13.5" hidden="false" customHeight="false" outlineLevel="0" collapsed="false">
      <c r="V1498" s="768" t="s">
        <v>744</v>
      </c>
      <c r="W1498" s="768" t="s">
        <v>2189</v>
      </c>
    </row>
    <row r="1499" customFormat="false" ht="13.5" hidden="false" customHeight="false" outlineLevel="0" collapsed="false">
      <c r="V1499" s="768" t="s">
        <v>744</v>
      </c>
      <c r="W1499" s="768" t="s">
        <v>2190</v>
      </c>
    </row>
    <row r="1500" customFormat="false" ht="13.5" hidden="false" customHeight="false" outlineLevel="0" collapsed="false">
      <c r="V1500" s="768" t="s">
        <v>744</v>
      </c>
      <c r="W1500" s="768" t="s">
        <v>2191</v>
      </c>
    </row>
    <row r="1501" customFormat="false" ht="13.5" hidden="false" customHeight="false" outlineLevel="0" collapsed="false">
      <c r="V1501" s="768" t="s">
        <v>744</v>
      </c>
      <c r="W1501" s="768" t="s">
        <v>2192</v>
      </c>
    </row>
    <row r="1502" customFormat="false" ht="13.5" hidden="false" customHeight="false" outlineLevel="0" collapsed="false">
      <c r="V1502" s="768" t="s">
        <v>744</v>
      </c>
      <c r="W1502" s="768" t="s">
        <v>2193</v>
      </c>
    </row>
    <row r="1503" customFormat="false" ht="13.5" hidden="false" customHeight="false" outlineLevel="0" collapsed="false">
      <c r="V1503" s="768" t="s">
        <v>744</v>
      </c>
      <c r="W1503" s="768" t="s">
        <v>1267</v>
      </c>
    </row>
    <row r="1504" customFormat="false" ht="13.5" hidden="false" customHeight="false" outlineLevel="0" collapsed="false">
      <c r="V1504" s="768" t="s">
        <v>744</v>
      </c>
      <c r="W1504" s="768" t="s">
        <v>1269</v>
      </c>
    </row>
    <row r="1505" customFormat="false" ht="13.5" hidden="false" customHeight="false" outlineLevel="0" collapsed="false">
      <c r="V1505" s="768" t="s">
        <v>744</v>
      </c>
      <c r="W1505" s="768" t="s">
        <v>2194</v>
      </c>
    </row>
    <row r="1506" customFormat="false" ht="13.5" hidden="false" customHeight="false" outlineLevel="0" collapsed="false">
      <c r="V1506" s="768" t="s">
        <v>744</v>
      </c>
      <c r="W1506" s="768" t="s">
        <v>2195</v>
      </c>
    </row>
    <row r="1507" customFormat="false" ht="13.5" hidden="false" customHeight="false" outlineLevel="0" collapsed="false">
      <c r="V1507" s="768" t="s">
        <v>744</v>
      </c>
      <c r="W1507" s="768" t="s">
        <v>2196</v>
      </c>
    </row>
    <row r="1508" customFormat="false" ht="13.5" hidden="false" customHeight="false" outlineLevel="0" collapsed="false">
      <c r="V1508" s="768" t="s">
        <v>744</v>
      </c>
      <c r="W1508" s="768" t="s">
        <v>2197</v>
      </c>
    </row>
    <row r="1509" customFormat="false" ht="13.5" hidden="false" customHeight="false" outlineLevel="0" collapsed="false">
      <c r="V1509" s="768" t="s">
        <v>744</v>
      </c>
      <c r="W1509" s="768" t="s">
        <v>2198</v>
      </c>
    </row>
    <row r="1510" customFormat="false" ht="13.5" hidden="false" customHeight="false" outlineLevel="0" collapsed="false">
      <c r="V1510" s="768" t="s">
        <v>744</v>
      </c>
      <c r="W1510" s="768" t="s">
        <v>2199</v>
      </c>
    </row>
    <row r="1511" customFormat="false" ht="13.5" hidden="false" customHeight="false" outlineLevel="0" collapsed="false">
      <c r="V1511" s="768" t="s">
        <v>744</v>
      </c>
      <c r="W1511" s="768" t="s">
        <v>1271</v>
      </c>
    </row>
    <row r="1512" customFormat="false" ht="13.5" hidden="false" customHeight="false" outlineLevel="0" collapsed="false">
      <c r="V1512" s="768" t="s">
        <v>744</v>
      </c>
      <c r="W1512" s="768" t="s">
        <v>2200</v>
      </c>
    </row>
    <row r="1513" customFormat="false" ht="13.5" hidden="false" customHeight="false" outlineLevel="0" collapsed="false">
      <c r="V1513" s="768" t="s">
        <v>744</v>
      </c>
      <c r="W1513" s="768" t="s">
        <v>2201</v>
      </c>
    </row>
    <row r="1514" customFormat="false" ht="13.5" hidden="false" customHeight="false" outlineLevel="0" collapsed="false">
      <c r="V1514" s="768" t="s">
        <v>744</v>
      </c>
      <c r="W1514" s="768" t="s">
        <v>2202</v>
      </c>
    </row>
    <row r="1515" customFormat="false" ht="13.5" hidden="false" customHeight="false" outlineLevel="0" collapsed="false">
      <c r="V1515" s="768" t="s">
        <v>744</v>
      </c>
      <c r="W1515" s="768" t="s">
        <v>2203</v>
      </c>
    </row>
    <row r="1516" customFormat="false" ht="13.5" hidden="false" customHeight="false" outlineLevel="0" collapsed="false">
      <c r="V1516" s="768" t="s">
        <v>744</v>
      </c>
      <c r="W1516" s="768" t="s">
        <v>2204</v>
      </c>
    </row>
    <row r="1517" customFormat="false" ht="13.5" hidden="false" customHeight="false" outlineLevel="0" collapsed="false">
      <c r="V1517" s="768" t="s">
        <v>744</v>
      </c>
      <c r="W1517" s="768" t="s">
        <v>2205</v>
      </c>
    </row>
    <row r="1518" customFormat="false" ht="13.5" hidden="false" customHeight="false" outlineLevel="0" collapsed="false">
      <c r="V1518" s="768" t="s">
        <v>744</v>
      </c>
      <c r="W1518" s="768" t="s">
        <v>2206</v>
      </c>
    </row>
    <row r="1519" customFormat="false" ht="13.5" hidden="false" customHeight="false" outlineLevel="0" collapsed="false">
      <c r="V1519" s="768" t="s">
        <v>744</v>
      </c>
      <c r="W1519" s="768" t="s">
        <v>2207</v>
      </c>
    </row>
    <row r="1520" customFormat="false" ht="13.5" hidden="false" customHeight="false" outlineLevel="0" collapsed="false">
      <c r="V1520" s="768" t="s">
        <v>744</v>
      </c>
      <c r="W1520" s="768" t="s">
        <v>2208</v>
      </c>
    </row>
    <row r="1521" customFormat="false" ht="13.5" hidden="false" customHeight="false" outlineLevel="0" collapsed="false">
      <c r="V1521" s="768" t="s">
        <v>744</v>
      </c>
      <c r="W1521" s="768" t="s">
        <v>2209</v>
      </c>
    </row>
    <row r="1522" customFormat="false" ht="13.5" hidden="false" customHeight="false" outlineLevel="0" collapsed="false">
      <c r="V1522" s="768" t="s">
        <v>744</v>
      </c>
      <c r="W1522" s="768" t="s">
        <v>2210</v>
      </c>
    </row>
    <row r="1523" customFormat="false" ht="13.5" hidden="false" customHeight="false" outlineLevel="0" collapsed="false">
      <c r="V1523" s="768" t="s">
        <v>744</v>
      </c>
      <c r="W1523" s="768" t="s">
        <v>1976</v>
      </c>
    </row>
    <row r="1524" customFormat="false" ht="13.5" hidden="false" customHeight="false" outlineLevel="0" collapsed="false">
      <c r="V1524" s="768" t="s">
        <v>744</v>
      </c>
      <c r="W1524" s="768" t="s">
        <v>2211</v>
      </c>
    </row>
    <row r="1525" customFormat="false" ht="13.5" hidden="false" customHeight="false" outlineLevel="0" collapsed="false">
      <c r="V1525" s="768" t="s">
        <v>744</v>
      </c>
      <c r="W1525" s="768" t="s">
        <v>2212</v>
      </c>
    </row>
    <row r="1526" customFormat="false" ht="13.5" hidden="false" customHeight="false" outlineLevel="0" collapsed="false">
      <c r="V1526" s="768" t="s">
        <v>744</v>
      </c>
      <c r="W1526" s="768" t="s">
        <v>2213</v>
      </c>
    </row>
    <row r="1527" customFormat="false" ht="13.5" hidden="false" customHeight="false" outlineLevel="0" collapsed="false">
      <c r="V1527" s="768" t="s">
        <v>744</v>
      </c>
      <c r="W1527" s="768" t="s">
        <v>1268</v>
      </c>
    </row>
    <row r="1528" customFormat="false" ht="13.5" hidden="false" customHeight="false" outlineLevel="0" collapsed="false">
      <c r="V1528" s="768" t="s">
        <v>744</v>
      </c>
      <c r="W1528" s="768" t="s">
        <v>2214</v>
      </c>
    </row>
    <row r="1529" customFormat="false" ht="13.5" hidden="false" customHeight="false" outlineLevel="0" collapsed="false">
      <c r="V1529" s="768" t="s">
        <v>744</v>
      </c>
      <c r="W1529" s="768" t="s">
        <v>2215</v>
      </c>
    </row>
    <row r="1530" customFormat="false" ht="13.5" hidden="false" customHeight="false" outlineLevel="0" collapsed="false">
      <c r="V1530" s="768" t="s">
        <v>744</v>
      </c>
      <c r="W1530" s="768" t="s">
        <v>2216</v>
      </c>
    </row>
    <row r="1531" customFormat="false" ht="13.5" hidden="false" customHeight="false" outlineLevel="0" collapsed="false">
      <c r="V1531" s="768" t="s">
        <v>744</v>
      </c>
      <c r="W1531" s="768" t="s">
        <v>2217</v>
      </c>
    </row>
    <row r="1532" customFormat="false" ht="13.5" hidden="false" customHeight="false" outlineLevel="0" collapsed="false">
      <c r="V1532" s="768" t="s">
        <v>744</v>
      </c>
      <c r="W1532" s="768" t="s">
        <v>2218</v>
      </c>
    </row>
    <row r="1533" customFormat="false" ht="13.5" hidden="false" customHeight="false" outlineLevel="0" collapsed="false">
      <c r="V1533" s="768" t="s">
        <v>744</v>
      </c>
      <c r="W1533" s="768" t="s">
        <v>2219</v>
      </c>
    </row>
    <row r="1534" customFormat="false" ht="13.5" hidden="false" customHeight="false" outlineLevel="0" collapsed="false">
      <c r="V1534" s="768" t="s">
        <v>744</v>
      </c>
      <c r="W1534" s="768" t="s">
        <v>2220</v>
      </c>
    </row>
    <row r="1535" customFormat="false" ht="13.5" hidden="false" customHeight="false" outlineLevel="0" collapsed="false">
      <c r="V1535" s="768" t="s">
        <v>744</v>
      </c>
      <c r="W1535" s="768" t="s">
        <v>2221</v>
      </c>
    </row>
    <row r="1536" customFormat="false" ht="13.5" hidden="false" customHeight="false" outlineLevel="0" collapsed="false">
      <c r="V1536" s="768" t="s">
        <v>751</v>
      </c>
      <c r="W1536" s="768" t="s">
        <v>2222</v>
      </c>
    </row>
    <row r="1537" customFormat="false" ht="13.5" hidden="false" customHeight="false" outlineLevel="0" collapsed="false">
      <c r="V1537" s="768" t="s">
        <v>751</v>
      </c>
      <c r="W1537" s="768" t="s">
        <v>2223</v>
      </c>
    </row>
    <row r="1538" customFormat="false" ht="13.5" hidden="false" customHeight="false" outlineLevel="0" collapsed="false">
      <c r="V1538" s="768" t="s">
        <v>751</v>
      </c>
      <c r="W1538" s="768" t="s">
        <v>2224</v>
      </c>
    </row>
    <row r="1539" customFormat="false" ht="13.5" hidden="false" customHeight="false" outlineLevel="0" collapsed="false">
      <c r="V1539" s="768" t="s">
        <v>751</v>
      </c>
      <c r="W1539" s="768" t="s">
        <v>2225</v>
      </c>
    </row>
    <row r="1540" customFormat="false" ht="13.5" hidden="false" customHeight="false" outlineLevel="0" collapsed="false">
      <c r="V1540" s="768" t="s">
        <v>751</v>
      </c>
      <c r="W1540" s="768" t="s">
        <v>2226</v>
      </c>
    </row>
    <row r="1541" customFormat="false" ht="13.5" hidden="false" customHeight="false" outlineLevel="0" collapsed="false">
      <c r="V1541" s="768" t="s">
        <v>751</v>
      </c>
      <c r="W1541" s="768" t="s">
        <v>2227</v>
      </c>
    </row>
    <row r="1542" customFormat="false" ht="13.5" hidden="false" customHeight="false" outlineLevel="0" collapsed="false">
      <c r="V1542" s="768" t="s">
        <v>751</v>
      </c>
      <c r="W1542" s="768" t="s">
        <v>2228</v>
      </c>
    </row>
    <row r="1543" customFormat="false" ht="13.5" hidden="false" customHeight="false" outlineLevel="0" collapsed="false">
      <c r="V1543" s="768" t="s">
        <v>751</v>
      </c>
      <c r="W1543" s="768" t="s">
        <v>2229</v>
      </c>
    </row>
    <row r="1544" customFormat="false" ht="13.5" hidden="false" customHeight="false" outlineLevel="0" collapsed="false">
      <c r="V1544" s="768" t="s">
        <v>751</v>
      </c>
      <c r="W1544" s="768" t="s">
        <v>2230</v>
      </c>
    </row>
    <row r="1545" customFormat="false" ht="13.5" hidden="false" customHeight="false" outlineLevel="0" collapsed="false">
      <c r="V1545" s="768" t="s">
        <v>751</v>
      </c>
      <c r="W1545" s="768" t="s">
        <v>2231</v>
      </c>
    </row>
    <row r="1546" customFormat="false" ht="13.5" hidden="false" customHeight="false" outlineLevel="0" collapsed="false">
      <c r="V1546" s="768" t="s">
        <v>751</v>
      </c>
      <c r="W1546" s="768" t="s">
        <v>2232</v>
      </c>
    </row>
    <row r="1547" customFormat="false" ht="13.5" hidden="false" customHeight="false" outlineLevel="0" collapsed="false">
      <c r="V1547" s="768" t="s">
        <v>751</v>
      </c>
      <c r="W1547" s="768" t="s">
        <v>2233</v>
      </c>
    </row>
    <row r="1548" customFormat="false" ht="13.5" hidden="false" customHeight="false" outlineLevel="0" collapsed="false">
      <c r="V1548" s="768" t="s">
        <v>751</v>
      </c>
      <c r="W1548" s="768" t="s">
        <v>2234</v>
      </c>
    </row>
    <row r="1549" customFormat="false" ht="13.5" hidden="false" customHeight="false" outlineLevel="0" collapsed="false">
      <c r="V1549" s="768" t="s">
        <v>751</v>
      </c>
      <c r="W1549" s="768" t="s">
        <v>2235</v>
      </c>
    </row>
    <row r="1550" customFormat="false" ht="13.5" hidden="false" customHeight="false" outlineLevel="0" collapsed="false">
      <c r="V1550" s="768" t="s">
        <v>751</v>
      </c>
      <c r="W1550" s="768" t="s">
        <v>2236</v>
      </c>
    </row>
    <row r="1551" customFormat="false" ht="13.5" hidden="false" customHeight="false" outlineLevel="0" collapsed="false">
      <c r="V1551" s="768" t="s">
        <v>751</v>
      </c>
      <c r="W1551" s="768" t="s">
        <v>2237</v>
      </c>
    </row>
    <row r="1552" customFormat="false" ht="13.5" hidden="false" customHeight="false" outlineLevel="0" collapsed="false">
      <c r="V1552" s="768" t="s">
        <v>751</v>
      </c>
      <c r="W1552" s="768" t="s">
        <v>2238</v>
      </c>
    </row>
    <row r="1553" customFormat="false" ht="13.5" hidden="false" customHeight="false" outlineLevel="0" collapsed="false">
      <c r="V1553" s="768" t="s">
        <v>751</v>
      </c>
      <c r="W1553" s="768" t="s">
        <v>2239</v>
      </c>
    </row>
    <row r="1554" customFormat="false" ht="13.5" hidden="false" customHeight="false" outlineLevel="0" collapsed="false">
      <c r="V1554" s="768" t="s">
        <v>751</v>
      </c>
      <c r="W1554" s="768" t="s">
        <v>2240</v>
      </c>
    </row>
    <row r="1555" customFormat="false" ht="13.5" hidden="false" customHeight="false" outlineLevel="0" collapsed="false">
      <c r="V1555" s="768" t="s">
        <v>751</v>
      </c>
      <c r="W1555" s="768" t="s">
        <v>2241</v>
      </c>
    </row>
    <row r="1556" customFormat="false" ht="13.5" hidden="false" customHeight="false" outlineLevel="0" collapsed="false">
      <c r="V1556" s="768" t="s">
        <v>758</v>
      </c>
      <c r="W1556" s="768" t="s">
        <v>1584</v>
      </c>
    </row>
    <row r="1557" customFormat="false" ht="13.5" hidden="false" customHeight="false" outlineLevel="0" collapsed="false">
      <c r="V1557" s="768" t="s">
        <v>758</v>
      </c>
      <c r="W1557" s="768" t="s">
        <v>2242</v>
      </c>
    </row>
    <row r="1558" customFormat="false" ht="13.5" hidden="false" customHeight="false" outlineLevel="0" collapsed="false">
      <c r="V1558" s="768" t="s">
        <v>758</v>
      </c>
      <c r="W1558" s="768" t="s">
        <v>2243</v>
      </c>
    </row>
    <row r="1559" customFormat="false" ht="13.5" hidden="false" customHeight="false" outlineLevel="0" collapsed="false">
      <c r="V1559" s="768" t="s">
        <v>758</v>
      </c>
      <c r="W1559" s="768" t="s">
        <v>2244</v>
      </c>
    </row>
    <row r="1560" customFormat="false" ht="13.5" hidden="false" customHeight="false" outlineLevel="0" collapsed="false">
      <c r="V1560" s="768" t="s">
        <v>758</v>
      </c>
      <c r="W1560" s="768" t="s">
        <v>2245</v>
      </c>
    </row>
    <row r="1561" customFormat="false" ht="13.5" hidden="false" customHeight="false" outlineLevel="0" collapsed="false">
      <c r="V1561" s="768" t="s">
        <v>758</v>
      </c>
      <c r="W1561" s="768" t="s">
        <v>2246</v>
      </c>
    </row>
    <row r="1562" customFormat="false" ht="13.5" hidden="false" customHeight="false" outlineLevel="0" collapsed="false">
      <c r="V1562" s="768" t="s">
        <v>758</v>
      </c>
      <c r="W1562" s="768" t="s">
        <v>2247</v>
      </c>
    </row>
    <row r="1563" customFormat="false" ht="13.5" hidden="false" customHeight="false" outlineLevel="0" collapsed="false">
      <c r="V1563" s="768" t="s">
        <v>758</v>
      </c>
      <c r="W1563" s="768" t="s">
        <v>2248</v>
      </c>
    </row>
    <row r="1564" customFormat="false" ht="13.5" hidden="false" customHeight="false" outlineLevel="0" collapsed="false">
      <c r="V1564" s="768" t="s">
        <v>758</v>
      </c>
      <c r="W1564" s="768" t="s">
        <v>2249</v>
      </c>
    </row>
    <row r="1565" customFormat="false" ht="13.5" hidden="false" customHeight="false" outlineLevel="0" collapsed="false">
      <c r="V1565" s="768" t="s">
        <v>758</v>
      </c>
      <c r="W1565" s="768" t="s">
        <v>2250</v>
      </c>
    </row>
    <row r="1566" customFormat="false" ht="13.5" hidden="false" customHeight="false" outlineLevel="0" collapsed="false">
      <c r="V1566" s="768" t="s">
        <v>758</v>
      </c>
      <c r="W1566" s="768" t="s">
        <v>2251</v>
      </c>
    </row>
    <row r="1567" customFormat="false" ht="13.5" hidden="false" customHeight="false" outlineLevel="0" collapsed="false">
      <c r="V1567" s="768" t="s">
        <v>758</v>
      </c>
      <c r="W1567" s="768" t="s">
        <v>2252</v>
      </c>
    </row>
    <row r="1568" customFormat="false" ht="13.5" hidden="false" customHeight="false" outlineLevel="0" collapsed="false">
      <c r="V1568" s="768" t="s">
        <v>758</v>
      </c>
      <c r="W1568" s="768" t="s">
        <v>2253</v>
      </c>
    </row>
    <row r="1569" customFormat="false" ht="13.5" hidden="false" customHeight="false" outlineLevel="0" collapsed="false">
      <c r="V1569" s="768" t="s">
        <v>758</v>
      </c>
      <c r="W1569" s="768" t="s">
        <v>2254</v>
      </c>
    </row>
    <row r="1570" customFormat="false" ht="13.5" hidden="false" customHeight="false" outlineLevel="0" collapsed="false">
      <c r="V1570" s="768" t="s">
        <v>758</v>
      </c>
      <c r="W1570" s="768" t="s">
        <v>2255</v>
      </c>
    </row>
    <row r="1571" customFormat="false" ht="13.5" hidden="false" customHeight="false" outlineLevel="0" collapsed="false">
      <c r="V1571" s="768" t="s">
        <v>758</v>
      </c>
      <c r="W1571" s="768" t="s">
        <v>2256</v>
      </c>
    </row>
    <row r="1572" customFormat="false" ht="13.5" hidden="false" customHeight="false" outlineLevel="0" collapsed="false">
      <c r="V1572" s="768" t="s">
        <v>758</v>
      </c>
      <c r="W1572" s="768" t="s">
        <v>2257</v>
      </c>
    </row>
    <row r="1573" customFormat="false" ht="13.5" hidden="false" customHeight="false" outlineLevel="0" collapsed="false">
      <c r="V1573" s="768" t="s">
        <v>758</v>
      </c>
      <c r="W1573" s="768" t="s">
        <v>2258</v>
      </c>
    </row>
    <row r="1574" customFormat="false" ht="13.5" hidden="false" customHeight="false" outlineLevel="0" collapsed="false">
      <c r="V1574" s="768" t="s">
        <v>758</v>
      </c>
      <c r="W1574" s="768" t="s">
        <v>2259</v>
      </c>
    </row>
    <row r="1575" customFormat="false" ht="13.5" hidden="false" customHeight="false" outlineLevel="0" collapsed="false">
      <c r="V1575" s="768" t="s">
        <v>758</v>
      </c>
      <c r="W1575" s="768" t="s">
        <v>2260</v>
      </c>
    </row>
    <row r="1576" customFormat="false" ht="13.5" hidden="false" customHeight="false" outlineLevel="0" collapsed="false">
      <c r="V1576" s="768" t="s">
        <v>758</v>
      </c>
      <c r="W1576" s="768" t="s">
        <v>2261</v>
      </c>
    </row>
    <row r="1577" customFormat="false" ht="13.5" hidden="false" customHeight="false" outlineLevel="0" collapsed="false">
      <c r="V1577" s="768" t="s">
        <v>766</v>
      </c>
      <c r="W1577" s="768" t="s">
        <v>2262</v>
      </c>
    </row>
    <row r="1578" customFormat="false" ht="13.5" hidden="false" customHeight="false" outlineLevel="0" collapsed="false">
      <c r="V1578" s="768" t="s">
        <v>766</v>
      </c>
      <c r="W1578" s="768" t="s">
        <v>2263</v>
      </c>
    </row>
    <row r="1579" customFormat="false" ht="13.5" hidden="false" customHeight="false" outlineLevel="0" collapsed="false">
      <c r="V1579" s="768" t="s">
        <v>766</v>
      </c>
      <c r="W1579" s="768" t="s">
        <v>2264</v>
      </c>
    </row>
    <row r="1580" customFormat="false" ht="13.5" hidden="false" customHeight="false" outlineLevel="0" collapsed="false">
      <c r="V1580" s="768" t="s">
        <v>766</v>
      </c>
      <c r="W1580" s="768" t="s">
        <v>2265</v>
      </c>
    </row>
    <row r="1581" customFormat="false" ht="13.5" hidden="false" customHeight="false" outlineLevel="0" collapsed="false">
      <c r="V1581" s="768" t="s">
        <v>766</v>
      </c>
      <c r="W1581" s="768" t="s">
        <v>2266</v>
      </c>
    </row>
    <row r="1582" customFormat="false" ht="13.5" hidden="false" customHeight="false" outlineLevel="0" collapsed="false">
      <c r="V1582" s="768" t="s">
        <v>766</v>
      </c>
      <c r="W1582" s="768" t="s">
        <v>2267</v>
      </c>
    </row>
    <row r="1583" customFormat="false" ht="13.5" hidden="false" customHeight="false" outlineLevel="0" collapsed="false">
      <c r="V1583" s="768" t="s">
        <v>766</v>
      </c>
      <c r="W1583" s="768" t="s">
        <v>2268</v>
      </c>
    </row>
    <row r="1584" customFormat="false" ht="13.5" hidden="false" customHeight="false" outlineLevel="0" collapsed="false">
      <c r="V1584" s="768" t="s">
        <v>766</v>
      </c>
      <c r="W1584" s="768" t="s">
        <v>2269</v>
      </c>
    </row>
    <row r="1585" customFormat="false" ht="13.5" hidden="false" customHeight="false" outlineLevel="0" collapsed="false">
      <c r="V1585" s="768" t="s">
        <v>766</v>
      </c>
      <c r="W1585" s="768" t="s">
        <v>2270</v>
      </c>
    </row>
    <row r="1586" customFormat="false" ht="13.5" hidden="false" customHeight="false" outlineLevel="0" collapsed="false">
      <c r="V1586" s="768" t="s">
        <v>766</v>
      </c>
      <c r="W1586" s="768" t="s">
        <v>2271</v>
      </c>
    </row>
    <row r="1587" customFormat="false" ht="13.5" hidden="false" customHeight="false" outlineLevel="0" collapsed="false">
      <c r="V1587" s="768" t="s">
        <v>766</v>
      </c>
      <c r="W1587" s="768" t="s">
        <v>2272</v>
      </c>
    </row>
    <row r="1588" customFormat="false" ht="13.5" hidden="false" customHeight="false" outlineLevel="0" collapsed="false">
      <c r="V1588" s="768" t="s">
        <v>766</v>
      </c>
      <c r="W1588" s="768" t="s">
        <v>2273</v>
      </c>
    </row>
    <row r="1589" customFormat="false" ht="13.5" hidden="false" customHeight="false" outlineLevel="0" collapsed="false">
      <c r="V1589" s="768" t="s">
        <v>766</v>
      </c>
      <c r="W1589" s="768" t="s">
        <v>2274</v>
      </c>
    </row>
    <row r="1590" customFormat="false" ht="13.5" hidden="false" customHeight="false" outlineLevel="0" collapsed="false">
      <c r="V1590" s="768" t="s">
        <v>766</v>
      </c>
      <c r="W1590" s="768" t="s">
        <v>2275</v>
      </c>
    </row>
    <row r="1591" customFormat="false" ht="13.5" hidden="false" customHeight="false" outlineLevel="0" collapsed="false">
      <c r="V1591" s="768" t="s">
        <v>766</v>
      </c>
      <c r="W1591" s="768" t="s">
        <v>1294</v>
      </c>
    </row>
    <row r="1592" customFormat="false" ht="13.5" hidden="false" customHeight="false" outlineLevel="0" collapsed="false">
      <c r="V1592" s="768" t="s">
        <v>766</v>
      </c>
      <c r="W1592" s="768" t="s">
        <v>2276</v>
      </c>
    </row>
    <row r="1593" customFormat="false" ht="13.5" hidden="false" customHeight="false" outlineLevel="0" collapsed="false">
      <c r="V1593" s="768" t="s">
        <v>766</v>
      </c>
      <c r="W1593" s="768" t="s">
        <v>2277</v>
      </c>
    </row>
    <row r="1594" customFormat="false" ht="13.5" hidden="false" customHeight="false" outlineLevel="0" collapsed="false">
      <c r="V1594" s="768" t="s">
        <v>766</v>
      </c>
      <c r="W1594" s="768" t="s">
        <v>2278</v>
      </c>
    </row>
    <row r="1595" customFormat="false" ht="13.5" hidden="false" customHeight="false" outlineLevel="0" collapsed="false">
      <c r="V1595" s="768" t="s">
        <v>766</v>
      </c>
      <c r="W1595" s="768" t="s">
        <v>2279</v>
      </c>
    </row>
    <row r="1596" customFormat="false" ht="13.5" hidden="false" customHeight="false" outlineLevel="0" collapsed="false">
      <c r="V1596" s="768" t="s">
        <v>766</v>
      </c>
      <c r="W1596" s="768" t="s">
        <v>2280</v>
      </c>
    </row>
    <row r="1597" customFormat="false" ht="13.5" hidden="false" customHeight="false" outlineLevel="0" collapsed="false">
      <c r="V1597" s="768" t="s">
        <v>766</v>
      </c>
      <c r="W1597" s="768" t="s">
        <v>2281</v>
      </c>
    </row>
    <row r="1598" customFormat="false" ht="13.5" hidden="false" customHeight="false" outlineLevel="0" collapsed="false">
      <c r="V1598" s="768" t="s">
        <v>766</v>
      </c>
      <c r="W1598" s="768" t="s">
        <v>2282</v>
      </c>
    </row>
    <row r="1599" customFormat="false" ht="13.5" hidden="false" customHeight="false" outlineLevel="0" collapsed="false">
      <c r="V1599" s="768" t="s">
        <v>766</v>
      </c>
      <c r="W1599" s="768" t="s">
        <v>1407</v>
      </c>
    </row>
    <row r="1600" customFormat="false" ht="13.5" hidden="false" customHeight="false" outlineLevel="0" collapsed="false">
      <c r="V1600" s="768" t="s">
        <v>766</v>
      </c>
      <c r="W1600" s="768" t="s">
        <v>2283</v>
      </c>
    </row>
    <row r="1601" customFormat="false" ht="13.5" hidden="false" customHeight="false" outlineLevel="0" collapsed="false">
      <c r="V1601" s="768" t="s">
        <v>766</v>
      </c>
      <c r="W1601" s="768" t="s">
        <v>1807</v>
      </c>
    </row>
    <row r="1602" customFormat="false" ht="13.5" hidden="false" customHeight="false" outlineLevel="0" collapsed="false">
      <c r="V1602" s="768" t="s">
        <v>766</v>
      </c>
      <c r="W1602" s="768" t="s">
        <v>2284</v>
      </c>
    </row>
    <row r="1603" customFormat="false" ht="13.5" hidden="false" customHeight="false" outlineLevel="0" collapsed="false">
      <c r="V1603" s="768" t="s">
        <v>766</v>
      </c>
      <c r="W1603" s="768" t="s">
        <v>2285</v>
      </c>
    </row>
    <row r="1604" customFormat="false" ht="13.5" hidden="false" customHeight="false" outlineLevel="0" collapsed="false">
      <c r="V1604" s="768" t="s">
        <v>766</v>
      </c>
      <c r="W1604" s="768" t="s">
        <v>2286</v>
      </c>
    </row>
    <row r="1605" customFormat="false" ht="13.5" hidden="false" customHeight="false" outlineLevel="0" collapsed="false">
      <c r="V1605" s="768" t="s">
        <v>766</v>
      </c>
      <c r="W1605" s="768" t="s">
        <v>2287</v>
      </c>
    </row>
    <row r="1606" customFormat="false" ht="13.5" hidden="false" customHeight="false" outlineLevel="0" collapsed="false">
      <c r="V1606" s="768" t="s">
        <v>766</v>
      </c>
      <c r="W1606" s="768" t="s">
        <v>2288</v>
      </c>
    </row>
    <row r="1607" customFormat="false" ht="13.5" hidden="false" customHeight="false" outlineLevel="0" collapsed="false">
      <c r="V1607" s="768" t="s">
        <v>766</v>
      </c>
      <c r="W1607" s="768" t="s">
        <v>2289</v>
      </c>
    </row>
    <row r="1608" customFormat="false" ht="13.5" hidden="false" customHeight="false" outlineLevel="0" collapsed="false">
      <c r="V1608" s="768" t="s">
        <v>766</v>
      </c>
      <c r="W1608" s="768" t="s">
        <v>2290</v>
      </c>
    </row>
    <row r="1609" customFormat="false" ht="13.5" hidden="false" customHeight="false" outlineLevel="0" collapsed="false">
      <c r="V1609" s="768" t="s">
        <v>766</v>
      </c>
      <c r="W1609" s="768" t="s">
        <v>2291</v>
      </c>
    </row>
    <row r="1610" customFormat="false" ht="13.5" hidden="false" customHeight="false" outlineLevel="0" collapsed="false">
      <c r="V1610" s="768" t="s">
        <v>766</v>
      </c>
      <c r="W1610" s="768" t="s">
        <v>2292</v>
      </c>
    </row>
    <row r="1611" customFormat="false" ht="13.5" hidden="false" customHeight="false" outlineLevel="0" collapsed="false">
      <c r="V1611" s="768" t="s">
        <v>766</v>
      </c>
      <c r="W1611" s="768" t="s">
        <v>2293</v>
      </c>
    </row>
    <row r="1612" customFormat="false" ht="13.5" hidden="false" customHeight="false" outlineLevel="0" collapsed="false">
      <c r="V1612" s="768" t="s">
        <v>766</v>
      </c>
      <c r="W1612" s="768" t="s">
        <v>2294</v>
      </c>
    </row>
    <row r="1613" customFormat="false" ht="13.5" hidden="false" customHeight="false" outlineLevel="0" collapsed="false">
      <c r="V1613" s="768" t="s">
        <v>766</v>
      </c>
      <c r="W1613" s="768" t="s">
        <v>2295</v>
      </c>
    </row>
    <row r="1614" customFormat="false" ht="13.5" hidden="false" customHeight="false" outlineLevel="0" collapsed="false">
      <c r="V1614" s="768" t="s">
        <v>766</v>
      </c>
      <c r="W1614" s="768" t="s">
        <v>2296</v>
      </c>
    </row>
    <row r="1615" customFormat="false" ht="13.5" hidden="false" customHeight="false" outlineLevel="0" collapsed="false">
      <c r="V1615" s="768" t="s">
        <v>766</v>
      </c>
      <c r="W1615" s="768" t="s">
        <v>2297</v>
      </c>
    </row>
    <row r="1616" customFormat="false" ht="13.5" hidden="false" customHeight="false" outlineLevel="0" collapsed="false">
      <c r="V1616" s="768" t="s">
        <v>766</v>
      </c>
      <c r="W1616" s="768" t="s">
        <v>2298</v>
      </c>
    </row>
    <row r="1617" customFormat="false" ht="13.5" hidden="false" customHeight="false" outlineLevel="0" collapsed="false">
      <c r="V1617" s="768" t="s">
        <v>766</v>
      </c>
      <c r="W1617" s="768" t="s">
        <v>2299</v>
      </c>
    </row>
    <row r="1618" customFormat="false" ht="13.5" hidden="false" customHeight="false" outlineLevel="0" collapsed="false">
      <c r="V1618" s="768" t="s">
        <v>766</v>
      </c>
      <c r="W1618" s="768" t="s">
        <v>2300</v>
      </c>
    </row>
    <row r="1619" customFormat="false" ht="13.5" hidden="false" customHeight="false" outlineLevel="0" collapsed="false">
      <c r="V1619" s="768" t="s">
        <v>766</v>
      </c>
      <c r="W1619" s="768" t="s">
        <v>2301</v>
      </c>
    </row>
    <row r="1620" customFormat="false" ht="13.5" hidden="false" customHeight="false" outlineLevel="0" collapsed="false">
      <c r="V1620" s="768" t="s">
        <v>766</v>
      </c>
      <c r="W1620" s="768" t="s">
        <v>2302</v>
      </c>
    </row>
    <row r="1621" customFormat="false" ht="13.5" hidden="false" customHeight="false" outlineLevel="0" collapsed="false">
      <c r="V1621" s="768" t="s">
        <v>766</v>
      </c>
      <c r="W1621" s="768" t="s">
        <v>2303</v>
      </c>
    </row>
    <row r="1622" customFormat="false" ht="13.5" hidden="false" customHeight="false" outlineLevel="0" collapsed="false">
      <c r="V1622" s="768" t="s">
        <v>773</v>
      </c>
      <c r="W1622" s="768" t="s">
        <v>2304</v>
      </c>
    </row>
    <row r="1623" customFormat="false" ht="13.5" hidden="false" customHeight="false" outlineLevel="0" collapsed="false">
      <c r="V1623" s="768" t="s">
        <v>773</v>
      </c>
      <c r="W1623" s="768" t="s">
        <v>2305</v>
      </c>
    </row>
    <row r="1624" customFormat="false" ht="13.5" hidden="false" customHeight="false" outlineLevel="0" collapsed="false">
      <c r="V1624" s="768" t="s">
        <v>773</v>
      </c>
      <c r="W1624" s="768" t="s">
        <v>2306</v>
      </c>
    </row>
    <row r="1625" customFormat="false" ht="13.5" hidden="false" customHeight="false" outlineLevel="0" collapsed="false">
      <c r="V1625" s="768" t="s">
        <v>773</v>
      </c>
      <c r="W1625" s="768" t="s">
        <v>2307</v>
      </c>
    </row>
    <row r="1626" customFormat="false" ht="13.5" hidden="false" customHeight="false" outlineLevel="0" collapsed="false">
      <c r="V1626" s="768" t="s">
        <v>773</v>
      </c>
      <c r="W1626" s="768" t="s">
        <v>2308</v>
      </c>
    </row>
    <row r="1627" customFormat="false" ht="13.5" hidden="false" customHeight="false" outlineLevel="0" collapsed="false">
      <c r="V1627" s="768" t="s">
        <v>773</v>
      </c>
      <c r="W1627" s="768" t="s">
        <v>2309</v>
      </c>
    </row>
    <row r="1628" customFormat="false" ht="13.5" hidden="false" customHeight="false" outlineLevel="0" collapsed="false">
      <c r="V1628" s="768" t="s">
        <v>773</v>
      </c>
      <c r="W1628" s="768" t="s">
        <v>2310</v>
      </c>
    </row>
    <row r="1629" customFormat="false" ht="13.5" hidden="false" customHeight="false" outlineLevel="0" collapsed="false">
      <c r="V1629" s="768" t="s">
        <v>773</v>
      </c>
      <c r="W1629" s="768" t="s">
        <v>2311</v>
      </c>
    </row>
    <row r="1630" customFormat="false" ht="13.5" hidden="false" customHeight="false" outlineLevel="0" collapsed="false">
      <c r="V1630" s="768" t="s">
        <v>773</v>
      </c>
      <c r="W1630" s="768" t="s">
        <v>2312</v>
      </c>
    </row>
    <row r="1631" customFormat="false" ht="13.5" hidden="false" customHeight="false" outlineLevel="0" collapsed="false">
      <c r="V1631" s="768" t="s">
        <v>773</v>
      </c>
      <c r="W1631" s="768" t="s">
        <v>2313</v>
      </c>
    </row>
    <row r="1632" customFormat="false" ht="13.5" hidden="false" customHeight="false" outlineLevel="0" collapsed="false">
      <c r="V1632" s="768" t="s">
        <v>773</v>
      </c>
      <c r="W1632" s="768" t="s">
        <v>2314</v>
      </c>
    </row>
    <row r="1633" customFormat="false" ht="13.5" hidden="false" customHeight="false" outlineLevel="0" collapsed="false">
      <c r="V1633" s="768" t="s">
        <v>773</v>
      </c>
      <c r="W1633" s="768" t="s">
        <v>2315</v>
      </c>
    </row>
    <row r="1634" customFormat="false" ht="13.5" hidden="false" customHeight="false" outlineLevel="0" collapsed="false">
      <c r="V1634" s="768" t="s">
        <v>773</v>
      </c>
      <c r="W1634" s="768" t="s">
        <v>2316</v>
      </c>
    </row>
    <row r="1635" customFormat="false" ht="13.5" hidden="false" customHeight="false" outlineLevel="0" collapsed="false">
      <c r="V1635" s="768" t="s">
        <v>773</v>
      </c>
      <c r="W1635" s="768" t="s">
        <v>2317</v>
      </c>
    </row>
    <row r="1636" customFormat="false" ht="13.5" hidden="false" customHeight="false" outlineLevel="0" collapsed="false">
      <c r="V1636" s="768" t="s">
        <v>773</v>
      </c>
      <c r="W1636" s="768" t="s">
        <v>2318</v>
      </c>
    </row>
    <row r="1637" customFormat="false" ht="13.5" hidden="false" customHeight="false" outlineLevel="0" collapsed="false">
      <c r="V1637" s="768" t="s">
        <v>773</v>
      </c>
      <c r="W1637" s="768" t="s">
        <v>2319</v>
      </c>
    </row>
    <row r="1638" customFormat="false" ht="13.5" hidden="false" customHeight="false" outlineLevel="0" collapsed="false">
      <c r="V1638" s="768" t="s">
        <v>773</v>
      </c>
      <c r="W1638" s="768" t="s">
        <v>2320</v>
      </c>
    </row>
    <row r="1639" customFormat="false" ht="13.5" hidden="false" customHeight="false" outlineLevel="0" collapsed="false">
      <c r="V1639" s="768" t="s">
        <v>773</v>
      </c>
      <c r="W1639" s="768" t="s">
        <v>2321</v>
      </c>
    </row>
    <row r="1640" customFormat="false" ht="13.5" hidden="false" customHeight="false" outlineLevel="0" collapsed="false">
      <c r="V1640" s="768" t="s">
        <v>780</v>
      </c>
      <c r="W1640" s="768" t="s">
        <v>2322</v>
      </c>
    </row>
    <row r="1641" customFormat="false" ht="13.5" hidden="false" customHeight="false" outlineLevel="0" collapsed="false">
      <c r="V1641" s="768" t="s">
        <v>780</v>
      </c>
      <c r="W1641" s="768" t="s">
        <v>2323</v>
      </c>
    </row>
    <row r="1642" customFormat="false" ht="13.5" hidden="false" customHeight="false" outlineLevel="0" collapsed="false">
      <c r="V1642" s="768" t="s">
        <v>780</v>
      </c>
      <c r="W1642" s="768" t="s">
        <v>2324</v>
      </c>
    </row>
    <row r="1643" customFormat="false" ht="13.5" hidden="false" customHeight="false" outlineLevel="0" collapsed="false">
      <c r="V1643" s="768" t="s">
        <v>780</v>
      </c>
      <c r="W1643" s="768" t="s">
        <v>2325</v>
      </c>
    </row>
    <row r="1644" customFormat="false" ht="13.5" hidden="false" customHeight="false" outlineLevel="0" collapsed="false">
      <c r="V1644" s="768" t="s">
        <v>780</v>
      </c>
      <c r="W1644" s="768" t="s">
        <v>2326</v>
      </c>
    </row>
    <row r="1645" customFormat="false" ht="13.5" hidden="false" customHeight="false" outlineLevel="0" collapsed="false">
      <c r="V1645" s="768" t="s">
        <v>780</v>
      </c>
      <c r="W1645" s="768" t="s">
        <v>2327</v>
      </c>
    </row>
    <row r="1646" customFormat="false" ht="13.5" hidden="false" customHeight="false" outlineLevel="0" collapsed="false">
      <c r="V1646" s="768" t="s">
        <v>780</v>
      </c>
      <c r="W1646" s="768" t="s">
        <v>2328</v>
      </c>
    </row>
    <row r="1647" customFormat="false" ht="13.5" hidden="false" customHeight="false" outlineLevel="0" collapsed="false">
      <c r="V1647" s="768" t="s">
        <v>780</v>
      </c>
      <c r="W1647" s="768" t="s">
        <v>2329</v>
      </c>
    </row>
    <row r="1648" customFormat="false" ht="13.5" hidden="false" customHeight="false" outlineLevel="0" collapsed="false">
      <c r="V1648" s="768" t="s">
        <v>780</v>
      </c>
      <c r="W1648" s="768" t="s">
        <v>2330</v>
      </c>
    </row>
    <row r="1649" customFormat="false" ht="13.5" hidden="false" customHeight="false" outlineLevel="0" collapsed="false">
      <c r="V1649" s="768" t="s">
        <v>780</v>
      </c>
      <c r="W1649" s="768" t="s">
        <v>2331</v>
      </c>
    </row>
    <row r="1650" customFormat="false" ht="13.5" hidden="false" customHeight="false" outlineLevel="0" collapsed="false">
      <c r="V1650" s="768" t="s">
        <v>780</v>
      </c>
      <c r="W1650" s="768" t="s">
        <v>2332</v>
      </c>
    </row>
    <row r="1651" customFormat="false" ht="13.5" hidden="false" customHeight="false" outlineLevel="0" collapsed="false">
      <c r="V1651" s="768" t="s">
        <v>780</v>
      </c>
      <c r="W1651" s="768" t="s">
        <v>2333</v>
      </c>
    </row>
    <row r="1652" customFormat="false" ht="13.5" hidden="false" customHeight="false" outlineLevel="0" collapsed="false">
      <c r="V1652" s="768" t="s">
        <v>780</v>
      </c>
      <c r="W1652" s="768" t="s">
        <v>2334</v>
      </c>
    </row>
    <row r="1653" customFormat="false" ht="13.5" hidden="false" customHeight="false" outlineLevel="0" collapsed="false">
      <c r="V1653" s="768" t="s">
        <v>780</v>
      </c>
      <c r="W1653" s="768" t="s">
        <v>2335</v>
      </c>
    </row>
    <row r="1654" customFormat="false" ht="13.5" hidden="false" customHeight="false" outlineLevel="0" collapsed="false">
      <c r="V1654" s="768" t="s">
        <v>780</v>
      </c>
      <c r="W1654" s="768" t="s">
        <v>2336</v>
      </c>
    </row>
    <row r="1655" customFormat="false" ht="13.5" hidden="false" customHeight="false" outlineLevel="0" collapsed="false">
      <c r="V1655" s="768" t="s">
        <v>780</v>
      </c>
      <c r="W1655" s="768" t="s">
        <v>2337</v>
      </c>
    </row>
    <row r="1656" customFormat="false" ht="13.5" hidden="false" customHeight="false" outlineLevel="0" collapsed="false">
      <c r="V1656" s="768" t="s">
        <v>780</v>
      </c>
      <c r="W1656" s="768" t="s">
        <v>2338</v>
      </c>
    </row>
    <row r="1657" customFormat="false" ht="13.5" hidden="false" customHeight="false" outlineLevel="0" collapsed="false">
      <c r="V1657" s="768" t="s">
        <v>780</v>
      </c>
      <c r="W1657" s="768" t="s">
        <v>2339</v>
      </c>
    </row>
    <row r="1658" customFormat="false" ht="13.5" hidden="false" customHeight="false" outlineLevel="0" collapsed="false">
      <c r="V1658" s="768" t="s">
        <v>780</v>
      </c>
      <c r="W1658" s="768" t="s">
        <v>2340</v>
      </c>
    </row>
    <row r="1659" customFormat="false" ht="13.5" hidden="false" customHeight="false" outlineLevel="0" collapsed="false">
      <c r="V1659" s="768" t="s">
        <v>780</v>
      </c>
      <c r="W1659" s="768" t="s">
        <v>2341</v>
      </c>
    </row>
    <row r="1660" customFormat="false" ht="13.5" hidden="false" customHeight="false" outlineLevel="0" collapsed="false">
      <c r="V1660" s="768" t="s">
        <v>780</v>
      </c>
      <c r="W1660" s="768" t="s">
        <v>2342</v>
      </c>
    </row>
    <row r="1661" customFormat="false" ht="13.5" hidden="false" customHeight="false" outlineLevel="0" collapsed="false">
      <c r="V1661" s="768" t="s">
        <v>780</v>
      </c>
      <c r="W1661" s="768" t="s">
        <v>2343</v>
      </c>
    </row>
    <row r="1662" customFormat="false" ht="13.5" hidden="false" customHeight="false" outlineLevel="0" collapsed="false">
      <c r="V1662" s="768" t="s">
        <v>780</v>
      </c>
      <c r="W1662" s="768" t="s">
        <v>1344</v>
      </c>
    </row>
    <row r="1663" customFormat="false" ht="13.5" hidden="false" customHeight="false" outlineLevel="0" collapsed="false">
      <c r="V1663" s="768" t="s">
        <v>780</v>
      </c>
      <c r="W1663" s="768" t="s">
        <v>2344</v>
      </c>
    </row>
    <row r="1664" customFormat="false" ht="13.5" hidden="false" customHeight="false" outlineLevel="0" collapsed="false">
      <c r="V1664" s="768" t="s">
        <v>780</v>
      </c>
      <c r="W1664" s="768" t="s">
        <v>2345</v>
      </c>
    </row>
    <row r="1665" customFormat="false" ht="13.5" hidden="false" customHeight="false" outlineLevel="0" collapsed="false">
      <c r="V1665" s="768" t="s">
        <v>780</v>
      </c>
      <c r="W1665" s="768" t="s">
        <v>2346</v>
      </c>
    </row>
    <row r="1666" customFormat="false" ht="13.5" hidden="false" customHeight="false" outlineLevel="0" collapsed="false">
      <c r="V1666" s="768" t="s">
        <v>786</v>
      </c>
      <c r="W1666" s="768" t="s">
        <v>2347</v>
      </c>
    </row>
    <row r="1667" customFormat="false" ht="13.5" hidden="false" customHeight="false" outlineLevel="0" collapsed="false">
      <c r="V1667" s="768" t="s">
        <v>786</v>
      </c>
      <c r="W1667" s="768" t="s">
        <v>2348</v>
      </c>
    </row>
    <row r="1668" customFormat="false" ht="13.5" hidden="false" customHeight="false" outlineLevel="0" collapsed="false">
      <c r="V1668" s="768" t="s">
        <v>786</v>
      </c>
      <c r="W1668" s="768" t="s">
        <v>2349</v>
      </c>
    </row>
    <row r="1669" customFormat="false" ht="13.5" hidden="false" customHeight="false" outlineLevel="0" collapsed="false">
      <c r="V1669" s="768" t="s">
        <v>786</v>
      </c>
      <c r="W1669" s="768" t="s">
        <v>2350</v>
      </c>
    </row>
    <row r="1670" customFormat="false" ht="13.5" hidden="false" customHeight="false" outlineLevel="0" collapsed="false">
      <c r="V1670" s="768" t="s">
        <v>786</v>
      </c>
      <c r="W1670" s="768" t="s">
        <v>2351</v>
      </c>
    </row>
    <row r="1671" customFormat="false" ht="13.5" hidden="false" customHeight="false" outlineLevel="0" collapsed="false">
      <c r="V1671" s="768" t="s">
        <v>786</v>
      </c>
      <c r="W1671" s="768" t="s">
        <v>2352</v>
      </c>
    </row>
    <row r="1672" customFormat="false" ht="13.5" hidden="false" customHeight="false" outlineLevel="0" collapsed="false">
      <c r="V1672" s="768" t="s">
        <v>786</v>
      </c>
      <c r="W1672" s="768" t="s">
        <v>2353</v>
      </c>
    </row>
    <row r="1673" customFormat="false" ht="13.5" hidden="false" customHeight="false" outlineLevel="0" collapsed="false">
      <c r="V1673" s="768" t="s">
        <v>786</v>
      </c>
      <c r="W1673" s="768" t="s">
        <v>2354</v>
      </c>
    </row>
    <row r="1674" customFormat="false" ht="13.5" hidden="false" customHeight="false" outlineLevel="0" collapsed="false">
      <c r="V1674" s="768" t="s">
        <v>786</v>
      </c>
      <c r="W1674" s="768" t="s">
        <v>2355</v>
      </c>
    </row>
    <row r="1675" customFormat="false" ht="13.5" hidden="false" customHeight="false" outlineLevel="0" collapsed="false">
      <c r="V1675" s="768" t="s">
        <v>786</v>
      </c>
      <c r="W1675" s="768" t="s">
        <v>2356</v>
      </c>
    </row>
    <row r="1676" customFormat="false" ht="13.5" hidden="false" customHeight="false" outlineLevel="0" collapsed="false">
      <c r="V1676" s="768" t="s">
        <v>786</v>
      </c>
      <c r="W1676" s="768" t="s">
        <v>2357</v>
      </c>
    </row>
    <row r="1677" customFormat="false" ht="13.5" hidden="false" customHeight="false" outlineLevel="0" collapsed="false">
      <c r="V1677" s="768" t="s">
        <v>786</v>
      </c>
      <c r="W1677" s="768" t="s">
        <v>2358</v>
      </c>
    </row>
    <row r="1678" customFormat="false" ht="13.5" hidden="false" customHeight="false" outlineLevel="0" collapsed="false">
      <c r="V1678" s="768" t="s">
        <v>786</v>
      </c>
      <c r="W1678" s="768" t="s">
        <v>2359</v>
      </c>
    </row>
    <row r="1679" customFormat="false" ht="13.5" hidden="false" customHeight="false" outlineLevel="0" collapsed="false">
      <c r="V1679" s="768" t="s">
        <v>786</v>
      </c>
      <c r="W1679" s="768" t="s">
        <v>2360</v>
      </c>
    </row>
    <row r="1680" customFormat="false" ht="13.5" hidden="false" customHeight="false" outlineLevel="0" collapsed="false">
      <c r="V1680" s="768" t="s">
        <v>786</v>
      </c>
      <c r="W1680" s="768" t="s">
        <v>2361</v>
      </c>
    </row>
    <row r="1681" customFormat="false" ht="13.5" hidden="false" customHeight="false" outlineLevel="0" collapsed="false">
      <c r="V1681" s="768" t="s">
        <v>786</v>
      </c>
      <c r="W1681" s="768" t="s">
        <v>2362</v>
      </c>
    </row>
    <row r="1682" customFormat="false" ht="13.5" hidden="false" customHeight="false" outlineLevel="0" collapsed="false">
      <c r="V1682" s="768" t="s">
        <v>786</v>
      </c>
      <c r="W1682" s="768" t="s">
        <v>2363</v>
      </c>
    </row>
    <row r="1683" customFormat="false" ht="13.5" hidden="false" customHeight="false" outlineLevel="0" collapsed="false">
      <c r="V1683" s="768" t="s">
        <v>786</v>
      </c>
      <c r="W1683" s="768" t="s">
        <v>2364</v>
      </c>
    </row>
    <row r="1684" customFormat="false" ht="13.5" hidden="false" customHeight="false" outlineLevel="0" collapsed="false">
      <c r="V1684" s="768" t="s">
        <v>786</v>
      </c>
      <c r="W1684" s="768" t="s">
        <v>2365</v>
      </c>
    </row>
    <row r="1685" customFormat="false" ht="13.5" hidden="false" customHeight="false" outlineLevel="0" collapsed="false">
      <c r="V1685" s="768" t="s">
        <v>786</v>
      </c>
      <c r="W1685" s="768" t="s">
        <v>2366</v>
      </c>
    </row>
    <row r="1686" customFormat="false" ht="13.5" hidden="false" customHeight="false" outlineLevel="0" collapsed="false">
      <c r="V1686" s="768" t="s">
        <v>786</v>
      </c>
      <c r="W1686" s="768" t="s">
        <v>2367</v>
      </c>
    </row>
    <row r="1687" customFormat="false" ht="13.5" hidden="false" customHeight="false" outlineLevel="0" collapsed="false">
      <c r="V1687" s="768" t="s">
        <v>786</v>
      </c>
      <c r="W1687" s="768" t="s">
        <v>2368</v>
      </c>
    </row>
    <row r="1688" customFormat="false" ht="13.5" hidden="false" customHeight="false" outlineLevel="0" collapsed="false">
      <c r="V1688" s="768" t="s">
        <v>786</v>
      </c>
      <c r="W1688" s="768" t="s">
        <v>2369</v>
      </c>
    </row>
    <row r="1689" customFormat="false" ht="13.5" hidden="false" customHeight="false" outlineLevel="0" collapsed="false">
      <c r="V1689" s="768" t="s">
        <v>786</v>
      </c>
      <c r="W1689" s="768" t="s">
        <v>2370</v>
      </c>
    </row>
    <row r="1690" customFormat="false" ht="13.5" hidden="false" customHeight="false" outlineLevel="0" collapsed="false">
      <c r="V1690" s="768" t="s">
        <v>786</v>
      </c>
      <c r="W1690" s="768" t="s">
        <v>2371</v>
      </c>
    </row>
    <row r="1691" customFormat="false" ht="13.5" hidden="false" customHeight="false" outlineLevel="0" collapsed="false">
      <c r="V1691" s="768" t="s">
        <v>786</v>
      </c>
      <c r="W1691" s="768" t="s">
        <v>2372</v>
      </c>
    </row>
    <row r="1692" customFormat="false" ht="13.5" hidden="false" customHeight="false" outlineLevel="0" collapsed="false">
      <c r="V1692" s="768" t="s">
        <v>786</v>
      </c>
      <c r="W1692" s="768" t="s">
        <v>2373</v>
      </c>
    </row>
    <row r="1693" customFormat="false" ht="13.5" hidden="false" customHeight="false" outlineLevel="0" collapsed="false">
      <c r="V1693" s="768" t="s">
        <v>786</v>
      </c>
      <c r="W1693" s="768" t="s">
        <v>2374</v>
      </c>
    </row>
    <row r="1694" customFormat="false" ht="13.5" hidden="false" customHeight="false" outlineLevel="0" collapsed="false">
      <c r="V1694" s="768" t="s">
        <v>786</v>
      </c>
      <c r="W1694" s="768" t="s">
        <v>2375</v>
      </c>
    </row>
    <row r="1695" customFormat="false" ht="13.5" hidden="false" customHeight="false" outlineLevel="0" collapsed="false">
      <c r="V1695" s="768" t="s">
        <v>786</v>
      </c>
      <c r="W1695" s="768" t="s">
        <v>2376</v>
      </c>
    </row>
    <row r="1696" customFormat="false" ht="13.5" hidden="false" customHeight="false" outlineLevel="0" collapsed="false">
      <c r="V1696" s="768" t="s">
        <v>786</v>
      </c>
      <c r="W1696" s="768" t="s">
        <v>2377</v>
      </c>
    </row>
    <row r="1697" customFormat="false" ht="13.5" hidden="false" customHeight="false" outlineLevel="0" collapsed="false">
      <c r="V1697" s="768" t="s">
        <v>786</v>
      </c>
      <c r="W1697" s="768" t="s">
        <v>2378</v>
      </c>
    </row>
    <row r="1698" customFormat="false" ht="13.5" hidden="false" customHeight="false" outlineLevel="0" collapsed="false">
      <c r="V1698" s="768" t="s">
        <v>786</v>
      </c>
      <c r="W1698" s="768" t="s">
        <v>2379</v>
      </c>
    </row>
    <row r="1699" customFormat="false" ht="13.5" hidden="false" customHeight="false" outlineLevel="0" collapsed="false">
      <c r="V1699" s="768" t="s">
        <v>786</v>
      </c>
      <c r="W1699" s="768" t="s">
        <v>2380</v>
      </c>
    </row>
    <row r="1700" customFormat="false" ht="13.5" hidden="false" customHeight="false" outlineLevel="0" collapsed="false">
      <c r="V1700" s="768" t="s">
        <v>786</v>
      </c>
      <c r="W1700" s="768" t="s">
        <v>2381</v>
      </c>
    </row>
    <row r="1701" customFormat="false" ht="13.5" hidden="false" customHeight="false" outlineLevel="0" collapsed="false">
      <c r="V1701" s="768" t="s">
        <v>786</v>
      </c>
      <c r="W1701" s="768" t="s">
        <v>2382</v>
      </c>
    </row>
    <row r="1702" customFormat="false" ht="13.5" hidden="false" customHeight="false" outlineLevel="0" collapsed="false">
      <c r="V1702" s="768" t="s">
        <v>786</v>
      </c>
      <c r="W1702" s="768" t="s">
        <v>2383</v>
      </c>
    </row>
    <row r="1703" customFormat="false" ht="13.5" hidden="false" customHeight="false" outlineLevel="0" collapsed="false">
      <c r="V1703" s="768" t="s">
        <v>786</v>
      </c>
      <c r="W1703" s="768" t="s">
        <v>2384</v>
      </c>
    </row>
    <row r="1704" customFormat="false" ht="13.5" hidden="false" customHeight="false" outlineLevel="0" collapsed="false">
      <c r="V1704" s="768" t="s">
        <v>786</v>
      </c>
      <c r="W1704" s="768" t="s">
        <v>2385</v>
      </c>
    </row>
    <row r="1705" customFormat="false" ht="13.5" hidden="false" customHeight="false" outlineLevel="0" collapsed="false">
      <c r="V1705" s="768" t="s">
        <v>786</v>
      </c>
      <c r="W1705" s="768" t="s">
        <v>2386</v>
      </c>
    </row>
    <row r="1706" customFormat="false" ht="13.5" hidden="false" customHeight="false" outlineLevel="0" collapsed="false">
      <c r="V1706" s="768" t="s">
        <v>786</v>
      </c>
      <c r="W1706" s="768" t="s">
        <v>2387</v>
      </c>
    </row>
    <row r="1707" customFormat="false" ht="13.5" hidden="false" customHeight="false" outlineLevel="0" collapsed="false">
      <c r="V1707" s="768" t="s">
        <v>786</v>
      </c>
      <c r="W1707" s="768" t="s">
        <v>2388</v>
      </c>
    </row>
    <row r="1708" customFormat="false" ht="13.5" hidden="false" customHeight="false" outlineLevel="0" collapsed="false">
      <c r="V1708" s="768" t="s">
        <v>786</v>
      </c>
      <c r="W1708" s="768" t="s">
        <v>2389</v>
      </c>
    </row>
    <row r="1709" customFormat="false" ht="13.5" hidden="false" customHeight="false" outlineLevel="0" collapsed="false">
      <c r="V1709" s="768" t="s">
        <v>792</v>
      </c>
      <c r="W1709" s="768" t="s">
        <v>2390</v>
      </c>
    </row>
    <row r="1710" customFormat="false" ht="13.5" hidden="false" customHeight="false" outlineLevel="0" collapsed="false">
      <c r="V1710" s="768" t="s">
        <v>792</v>
      </c>
      <c r="W1710" s="768" t="s">
        <v>2391</v>
      </c>
    </row>
    <row r="1711" customFormat="false" ht="13.5" hidden="false" customHeight="false" outlineLevel="0" collapsed="false">
      <c r="V1711" s="768" t="s">
        <v>792</v>
      </c>
      <c r="W1711" s="768" t="s">
        <v>2392</v>
      </c>
    </row>
    <row r="1712" customFormat="false" ht="13.5" hidden="false" customHeight="false" outlineLevel="0" collapsed="false">
      <c r="V1712" s="768" t="s">
        <v>792</v>
      </c>
      <c r="W1712" s="768" t="s">
        <v>2393</v>
      </c>
    </row>
    <row r="1713" customFormat="false" ht="13.5" hidden="false" customHeight="false" outlineLevel="0" collapsed="false">
      <c r="V1713" s="768" t="s">
        <v>792</v>
      </c>
      <c r="W1713" s="768" t="s">
        <v>2394</v>
      </c>
    </row>
    <row r="1714" customFormat="false" ht="13.5" hidden="false" customHeight="false" outlineLevel="0" collapsed="false">
      <c r="V1714" s="768" t="s">
        <v>792</v>
      </c>
      <c r="W1714" s="768" t="s">
        <v>2395</v>
      </c>
    </row>
    <row r="1715" customFormat="false" ht="13.5" hidden="false" customHeight="false" outlineLevel="0" collapsed="false">
      <c r="V1715" s="768" t="s">
        <v>792</v>
      </c>
      <c r="W1715" s="768" t="s">
        <v>2396</v>
      </c>
    </row>
    <row r="1716" customFormat="false" ht="13.5" hidden="false" customHeight="false" outlineLevel="0" collapsed="false">
      <c r="V1716" s="768" t="s">
        <v>792</v>
      </c>
      <c r="W1716" s="768" t="s">
        <v>2397</v>
      </c>
    </row>
    <row r="1717" customFormat="false" ht="13.5" hidden="false" customHeight="false" outlineLevel="0" collapsed="false">
      <c r="V1717" s="768" t="s">
        <v>792</v>
      </c>
      <c r="W1717" s="768" t="s">
        <v>2398</v>
      </c>
    </row>
    <row r="1718" customFormat="false" ht="13.5" hidden="false" customHeight="false" outlineLevel="0" collapsed="false">
      <c r="V1718" s="768" t="s">
        <v>792</v>
      </c>
      <c r="W1718" s="768" t="s">
        <v>2399</v>
      </c>
    </row>
    <row r="1719" customFormat="false" ht="13.5" hidden="false" customHeight="false" outlineLevel="0" collapsed="false">
      <c r="V1719" s="768" t="s">
        <v>792</v>
      </c>
      <c r="W1719" s="768" t="s">
        <v>2400</v>
      </c>
    </row>
    <row r="1720" customFormat="false" ht="13.5" hidden="false" customHeight="false" outlineLevel="0" collapsed="false">
      <c r="V1720" s="768" t="s">
        <v>792</v>
      </c>
      <c r="W1720" s="768" t="s">
        <v>2401</v>
      </c>
    </row>
    <row r="1721" customFormat="false" ht="13.5" hidden="false" customHeight="false" outlineLevel="0" collapsed="false">
      <c r="V1721" s="768" t="s">
        <v>792</v>
      </c>
      <c r="W1721" s="768" t="s">
        <v>2402</v>
      </c>
    </row>
    <row r="1722" customFormat="false" ht="13.5" hidden="false" customHeight="false" outlineLevel="0" collapsed="false">
      <c r="V1722" s="768" t="s">
        <v>792</v>
      </c>
      <c r="W1722" s="768" t="s">
        <v>2403</v>
      </c>
    </row>
    <row r="1723" customFormat="false" ht="13.5" hidden="false" customHeight="false" outlineLevel="0" collapsed="false">
      <c r="V1723" s="768" t="s">
        <v>792</v>
      </c>
      <c r="W1723" s="768" t="s">
        <v>2404</v>
      </c>
    </row>
    <row r="1724" customFormat="false" ht="13.5" hidden="false" customHeight="false" outlineLevel="0" collapsed="false">
      <c r="V1724" s="768" t="s">
        <v>792</v>
      </c>
      <c r="W1724" s="768" t="s">
        <v>2405</v>
      </c>
    </row>
    <row r="1725" customFormat="false" ht="13.5" hidden="false" customHeight="false" outlineLevel="0" collapsed="false">
      <c r="V1725" s="768" t="s">
        <v>792</v>
      </c>
      <c r="W1725" s="768" t="s">
        <v>2406</v>
      </c>
    </row>
    <row r="1726" customFormat="false" ht="13.5" hidden="false" customHeight="false" outlineLevel="0" collapsed="false">
      <c r="V1726" s="768" t="s">
        <v>792</v>
      </c>
      <c r="W1726" s="768" t="s">
        <v>2407</v>
      </c>
    </row>
    <row r="1727" customFormat="false" ht="13.5" hidden="false" customHeight="false" outlineLevel="0" collapsed="false">
      <c r="V1727" s="768" t="s">
        <v>792</v>
      </c>
      <c r="W1727" s="768" t="s">
        <v>2408</v>
      </c>
    </row>
    <row r="1728" customFormat="false" ht="13.5" hidden="false" customHeight="false" outlineLevel="0" collapsed="false">
      <c r="V1728" s="768" t="s">
        <v>792</v>
      </c>
      <c r="W1728" s="768" t="s">
        <v>2409</v>
      </c>
    </row>
    <row r="1729" customFormat="false" ht="13.5" hidden="false" customHeight="false" outlineLevel="0" collapsed="false">
      <c r="V1729" s="768" t="s">
        <v>792</v>
      </c>
      <c r="W1729" s="768" t="s">
        <v>2410</v>
      </c>
    </row>
    <row r="1730" customFormat="false" ht="13.5" hidden="false" customHeight="false" outlineLevel="0" collapsed="false">
      <c r="V1730" s="768" t="s">
        <v>792</v>
      </c>
      <c r="W1730" s="768" t="s">
        <v>2411</v>
      </c>
    </row>
    <row r="1731" customFormat="false" ht="13.5" hidden="false" customHeight="false" outlineLevel="0" collapsed="false">
      <c r="V1731" s="768" t="s">
        <v>792</v>
      </c>
      <c r="W1731" s="768" t="s">
        <v>2412</v>
      </c>
    </row>
    <row r="1732" customFormat="false" ht="13.5" hidden="false" customHeight="false" outlineLevel="0" collapsed="false">
      <c r="V1732" s="768" t="s">
        <v>792</v>
      </c>
      <c r="W1732" s="768" t="s">
        <v>2413</v>
      </c>
    </row>
    <row r="1733" customFormat="false" ht="13.5" hidden="false" customHeight="false" outlineLevel="0" collapsed="false">
      <c r="V1733" s="768" t="s">
        <v>792</v>
      </c>
      <c r="W1733" s="768" t="s">
        <v>2414</v>
      </c>
    </row>
    <row r="1734" customFormat="false" ht="13.5" hidden="false" customHeight="false" outlineLevel="0" collapsed="false">
      <c r="V1734" s="768" t="s">
        <v>792</v>
      </c>
      <c r="W1734" s="768" t="s">
        <v>2415</v>
      </c>
    </row>
    <row r="1735" customFormat="false" ht="13.5" hidden="false" customHeight="false" outlineLevel="0" collapsed="false">
      <c r="V1735" s="768" t="s">
        <v>792</v>
      </c>
      <c r="W1735" s="768" t="s">
        <v>2416</v>
      </c>
    </row>
    <row r="1736" customFormat="false" ht="13.5" hidden="false" customHeight="false" outlineLevel="0" collapsed="false">
      <c r="V1736" s="768" t="s">
        <v>792</v>
      </c>
      <c r="W1736" s="768" t="s">
        <v>2417</v>
      </c>
    </row>
    <row r="1737" customFormat="false" ht="13.5" hidden="false" customHeight="false" outlineLevel="0" collapsed="false">
      <c r="V1737" s="768" t="s">
        <v>792</v>
      </c>
      <c r="W1737" s="768" t="s">
        <v>2418</v>
      </c>
    </row>
    <row r="1738" customFormat="false" ht="13.5" hidden="false" customHeight="false" outlineLevel="0" collapsed="false">
      <c r="V1738" s="768" t="s">
        <v>792</v>
      </c>
      <c r="W1738" s="768" t="s">
        <v>2419</v>
      </c>
    </row>
    <row r="1739" customFormat="false" ht="13.5" hidden="false" customHeight="false" outlineLevel="0" collapsed="false">
      <c r="V1739" s="768" t="s">
        <v>792</v>
      </c>
      <c r="W1739" s="768" t="s">
        <v>2420</v>
      </c>
    </row>
    <row r="1740" customFormat="false" ht="13.5" hidden="false" customHeight="false" outlineLevel="0" collapsed="false">
      <c r="V1740" s="768" t="s">
        <v>792</v>
      </c>
      <c r="W1740" s="768" t="s">
        <v>2421</v>
      </c>
    </row>
    <row r="1741" customFormat="false" ht="13.5" hidden="false" customHeight="false" outlineLevel="0" collapsed="false">
      <c r="V1741" s="768" t="s">
        <v>792</v>
      </c>
      <c r="W1741" s="768" t="s">
        <v>2422</v>
      </c>
    </row>
    <row r="1742" customFormat="false" ht="13.5" hidden="false" customHeight="false" outlineLevel="0" collapsed="false">
      <c r="V1742" s="768" t="s">
        <v>792</v>
      </c>
      <c r="W1742" s="768" t="s">
        <v>2423</v>
      </c>
    </row>
    <row r="1743" customFormat="false" ht="13.5" hidden="false" customHeight="false" outlineLevel="0" collapsed="false">
      <c r="V1743" s="768" t="s">
        <v>792</v>
      </c>
      <c r="W1743" s="768" t="s">
        <v>2424</v>
      </c>
    </row>
    <row r="1744" customFormat="false" ht="13.5" hidden="false" customHeight="false" outlineLevel="0" collapsed="false">
      <c r="V1744" s="768" t="s">
        <v>792</v>
      </c>
      <c r="W1744" s="768" t="s">
        <v>2425</v>
      </c>
    </row>
    <row r="1745" customFormat="false" ht="13.5" hidden="false" customHeight="false" outlineLevel="0" collapsed="false">
      <c r="V1745" s="768" t="s">
        <v>792</v>
      </c>
      <c r="W1745" s="768" t="s">
        <v>2426</v>
      </c>
    </row>
    <row r="1746" customFormat="false" ht="13.5" hidden="false" customHeight="false" outlineLevel="0" collapsed="false">
      <c r="V1746" s="768" t="s">
        <v>792</v>
      </c>
      <c r="W1746" s="768" t="s">
        <v>2427</v>
      </c>
    </row>
    <row r="1747" customFormat="false" ht="13.5" hidden="false" customHeight="false" outlineLevel="0" collapsed="false">
      <c r="V1747" s="768" t="s">
        <v>792</v>
      </c>
      <c r="W1747" s="768" t="s">
        <v>2428</v>
      </c>
    </row>
    <row r="1748" customFormat="false" ht="13.5" hidden="false" customHeight="false" outlineLevel="0" collapsed="false">
      <c r="V1748" s="768" t="s">
        <v>792</v>
      </c>
      <c r="W1748" s="768" t="s">
        <v>2429</v>
      </c>
    </row>
    <row r="1749" customFormat="false" ht="14.25" hidden="false" customHeight="false" outlineLevel="0" collapsed="false">
      <c r="V1749" s="801" t="s">
        <v>792</v>
      </c>
      <c r="W1749" s="801" t="s">
        <v>2430</v>
      </c>
    </row>
  </sheetData>
  <sheetProtection algorithmName="SHA-512" hashValue="tTyniuyOSRKoy329fqjt09wMuHVeYeUoO0uEpp3j+U36S8pxJSAAX9K3LI57TQbIKwQS7TvIdD6OSaiaGAOBoQ==" saltValue="xgOdreu8ATTl6O2Y9Xwdwg==" spinCount="100000" sheet="true" objects="true" scenarios="true"/>
  <mergeCells count="9">
    <mergeCell ref="A2:A3"/>
    <mergeCell ref="B2:B3"/>
    <mergeCell ref="C2:F2"/>
    <mergeCell ref="G2:M2"/>
    <mergeCell ref="N2:N3"/>
    <mergeCell ref="O2:O3"/>
    <mergeCell ref="Q2:R2"/>
    <mergeCell ref="AR51:AU51"/>
    <mergeCell ref="AR52:AU53"/>
  </mergeCells>
  <printOptions headings="false" gridLines="false" gridLinesSet="true" horizontalCentered="false" verticalCentered="false"/>
  <pageMargins left="0.75" right="0.75" top="0.729861111111111" bottom="0.520138888888889" header="0.511811023622047" footer="0.511811023622047"/>
  <pageSetup paperSize="8" scale="100" fitToWidth="1" fitToHeight="1" pageOrder="downThenOver" orientation="landscape"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Template/>
  <TotalTime>0</TotalTime>
  <Application>LibreOffice/7.5.0.3$Windows_X86_64 LibreOffice_project/c21113d003cd3efa8c53188764377a8272d9d6de</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2025-02-07T02:19:29Z</dcterms:created>
  <dc:creator/>
  <dc:description/>
  <dc:language>ja-JP</dc:language>
  <cp:lastModifiedBy/>
  <dcterms:modified xsi:type="dcterms:W3CDTF">2026-03-25T08:08:38Z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